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tabRatio="525" activeTab="1"/>
  </bookViews>
  <sheets>
    <sheet name="Calcul loyers dûs" sheetId="7" r:id="rId1"/>
    <sheet name="Tx Foncières" sheetId="6" r:id="rId2"/>
    <sheet name="Rendement" sheetId="8" r:id="rId3"/>
    <sheet name="IRL pour loyers dûs" sheetId="5" r:id="rId4"/>
  </sheets>
  <definedNames>
    <definedName name="_xlnm.Print_Area" localSheetId="0">'Calcul loyers dûs'!$A$1:$W$64</definedName>
    <definedName name="_xlnm.Print_Area" localSheetId="3">'IRL pour loyers dûs'!$A$1:$M$64</definedName>
  </definedNames>
  <calcPr calcId="125725"/>
</workbook>
</file>

<file path=xl/calcChain.xml><?xml version="1.0" encoding="utf-8"?>
<calcChain xmlns="http://schemas.openxmlformats.org/spreadsheetml/2006/main">
  <c r="B18" i="6"/>
  <c r="E18"/>
  <c r="D18"/>
  <c r="C18"/>
  <c r="D5"/>
  <c r="C5"/>
  <c r="J22" i="8"/>
  <c r="I22"/>
  <c r="E22"/>
  <c r="D22"/>
  <c r="J21"/>
  <c r="I21"/>
  <c r="E21"/>
  <c r="D21"/>
  <c r="J19"/>
  <c r="I19"/>
  <c r="E19"/>
  <c r="D19"/>
  <c r="J18"/>
  <c r="I18"/>
  <c r="E18"/>
  <c r="D18"/>
  <c r="J15"/>
  <c r="I15"/>
  <c r="E15"/>
  <c r="D15"/>
  <c r="J12"/>
  <c r="I12"/>
  <c r="E12"/>
  <c r="D12"/>
  <c r="I11"/>
  <c r="I14"/>
  <c r="J14"/>
  <c r="J11"/>
  <c r="E14"/>
  <c r="D14"/>
  <c r="E11"/>
  <c r="D11"/>
  <c r="E5" i="6" l="1"/>
  <c r="T48" i="7"/>
  <c r="U48" s="1"/>
  <c r="W48" s="1"/>
  <c r="W50" s="1"/>
  <c r="W54" s="1"/>
  <c r="T44"/>
  <c r="U44" s="1"/>
  <c r="W44" s="1"/>
  <c r="T40"/>
  <c r="U40" s="1"/>
  <c r="W40" s="1"/>
  <c r="T36"/>
  <c r="U36" s="1"/>
  <c r="W36" s="1"/>
  <c r="T32"/>
  <c r="U32" s="1"/>
  <c r="W32" s="1"/>
  <c r="J8"/>
  <c r="L8" s="1"/>
  <c r="E8"/>
  <c r="E12" s="1"/>
  <c r="E16" i="6"/>
  <c r="E15"/>
  <c r="E14"/>
  <c r="E13"/>
  <c r="E12"/>
  <c r="E11"/>
  <c r="E10"/>
  <c r="E9"/>
  <c r="E8"/>
  <c r="E7"/>
  <c r="D17"/>
  <c r="D16"/>
  <c r="D15"/>
  <c r="D14"/>
  <c r="D13"/>
  <c r="D12"/>
  <c r="D11"/>
  <c r="D10"/>
  <c r="D9"/>
  <c r="D8"/>
  <c r="D7"/>
  <c r="C17"/>
  <c r="E17" s="1"/>
  <c r="C16"/>
  <c r="C15"/>
  <c r="C14"/>
  <c r="C13"/>
  <c r="C12"/>
  <c r="C11"/>
  <c r="C10"/>
  <c r="C9"/>
  <c r="C8"/>
  <c r="C7"/>
  <c r="A7"/>
  <c r="A8" s="1"/>
  <c r="A9" s="1"/>
  <c r="A10" s="1"/>
  <c r="A11" s="1"/>
  <c r="A12" s="1"/>
  <c r="A13" s="1"/>
  <c r="A14" s="1"/>
  <c r="A15" s="1"/>
  <c r="A16" s="1"/>
  <c r="A17" s="1"/>
  <c r="J8" i="5"/>
  <c r="L8" s="1"/>
  <c r="E8"/>
  <c r="E12" s="1"/>
  <c r="W57" i="7" l="1"/>
  <c r="W55"/>
  <c r="J12"/>
  <c r="E16"/>
  <c r="G12"/>
  <c r="G8"/>
  <c r="G8" i="5"/>
  <c r="J12"/>
  <c r="J16" s="1"/>
  <c r="L16" s="1"/>
  <c r="E16"/>
  <c r="G12"/>
  <c r="J16" i="7" l="1"/>
  <c r="L12"/>
  <c r="E20"/>
  <c r="G16"/>
  <c r="L12" i="5"/>
  <c r="J20"/>
  <c r="L20" s="1"/>
  <c r="G16"/>
  <c r="E20"/>
  <c r="L16" i="7" l="1"/>
  <c r="J20"/>
  <c r="G20"/>
  <c r="E24"/>
  <c r="J24" i="5"/>
  <c r="L24" s="1"/>
  <c r="E24"/>
  <c r="G20"/>
  <c r="J24" i="7" l="1"/>
  <c r="L20"/>
  <c r="E28"/>
  <c r="O32" s="1"/>
  <c r="G24"/>
  <c r="J28" i="5"/>
  <c r="J32" s="1"/>
  <c r="G24"/>
  <c r="E28"/>
  <c r="L24" i="7" l="1"/>
  <c r="J28"/>
  <c r="G28"/>
  <c r="E32"/>
  <c r="L28" i="5"/>
  <c r="M28" s="1"/>
  <c r="E32"/>
  <c r="G28"/>
  <c r="H28" s="1"/>
  <c r="J36"/>
  <c r="L32"/>
  <c r="M32" s="1"/>
  <c r="J32" i="7" l="1"/>
  <c r="L28"/>
  <c r="O36"/>
  <c r="P32"/>
  <c r="R32" s="1"/>
  <c r="E36"/>
  <c r="G32"/>
  <c r="H32" s="1"/>
  <c r="E36" i="5"/>
  <c r="G32"/>
  <c r="H32" s="1"/>
  <c r="J40"/>
  <c r="L36"/>
  <c r="M36" s="1"/>
  <c r="L32" i="7" l="1"/>
  <c r="M32" s="1"/>
  <c r="J36"/>
  <c r="O40"/>
  <c r="P36"/>
  <c r="R36" s="1"/>
  <c r="E40"/>
  <c r="G36"/>
  <c r="H36" s="1"/>
  <c r="G36" i="5"/>
  <c r="H36" s="1"/>
  <c r="E40"/>
  <c r="J44"/>
  <c r="L40"/>
  <c r="M40" s="1"/>
  <c r="O44" i="7" l="1"/>
  <c r="P40"/>
  <c r="R40" s="1"/>
  <c r="J40"/>
  <c r="L36"/>
  <c r="M36" s="1"/>
  <c r="E44"/>
  <c r="G40"/>
  <c r="H40" s="1"/>
  <c r="G40" i="5"/>
  <c r="H40" s="1"/>
  <c r="E44"/>
  <c r="L44"/>
  <c r="M44" s="1"/>
  <c r="J48"/>
  <c r="L48" s="1"/>
  <c r="O48" i="7" l="1"/>
  <c r="P44"/>
  <c r="R44" s="1"/>
  <c r="J44"/>
  <c r="L40"/>
  <c r="M40" s="1"/>
  <c r="G44"/>
  <c r="H44" s="1"/>
  <c r="E48"/>
  <c r="E48" i="5"/>
  <c r="G48" s="1"/>
  <c r="G44"/>
  <c r="H44" s="1"/>
  <c r="M48"/>
  <c r="M50" s="1"/>
  <c r="L50"/>
  <c r="M61" l="1"/>
  <c r="M60"/>
  <c r="L60"/>
  <c r="L63" s="1"/>
  <c r="L61"/>
  <c r="L50" i="7"/>
  <c r="L54" s="1"/>
  <c r="G48"/>
  <c r="G50" s="1"/>
  <c r="P48"/>
  <c r="R48" s="1"/>
  <c r="R50" s="1"/>
  <c r="L44"/>
  <c r="M44" s="1"/>
  <c r="J48"/>
  <c r="L48" s="1"/>
  <c r="M48" s="1"/>
  <c r="M50" s="1"/>
  <c r="M60" s="1"/>
  <c r="L54" i="5"/>
  <c r="L55"/>
  <c r="M55"/>
  <c r="M54"/>
  <c r="H48"/>
  <c r="H50" s="1"/>
  <c r="G50"/>
  <c r="M63" l="1"/>
  <c r="L57"/>
  <c r="M57"/>
  <c r="H60"/>
  <c r="H63" s="1"/>
  <c r="H61"/>
  <c r="G61"/>
  <c r="G60"/>
  <c r="H48" i="7"/>
  <c r="H50" s="1"/>
  <c r="H55" s="1"/>
  <c r="R55"/>
  <c r="R54"/>
  <c r="M55"/>
  <c r="L55"/>
  <c r="L57" s="1"/>
  <c r="L61"/>
  <c r="L63" s="1"/>
  <c r="M54"/>
  <c r="L60"/>
  <c r="M61"/>
  <c r="M63" s="1"/>
  <c r="G61"/>
  <c r="G54"/>
  <c r="G60"/>
  <c r="G55"/>
  <c r="H54" i="5"/>
  <c r="H57" s="1"/>
  <c r="H55"/>
  <c r="G54"/>
  <c r="G57" s="1"/>
  <c r="G55"/>
  <c r="G63" l="1"/>
  <c r="M57" i="7"/>
  <c r="H54"/>
  <c r="H57" s="1"/>
  <c r="H61"/>
  <c r="H60"/>
  <c r="R57"/>
  <c r="G57"/>
  <c r="G63"/>
  <c r="H63" l="1"/>
</calcChain>
</file>

<file path=xl/comments1.xml><?xml version="1.0" encoding="utf-8"?>
<comments xmlns="http://schemas.openxmlformats.org/spreadsheetml/2006/main">
  <authors>
    <author>Moi-même</author>
  </authors>
  <commentList>
    <comment ref="E48" authorId="0">
      <text>
        <r>
          <rPr>
            <b/>
            <sz val="9"/>
            <color indexed="81"/>
            <rFont val="Tahoma"/>
            <family val="2"/>
          </rPr>
          <t>Thibault THOMAS :
fourchette basse de loyer mensuel suivant estimation Guy Hoquet (21/05/2016)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Thibault THOMAS
Montant dû par Mme FIX-DESCAMPS</t>
        </r>
      </text>
    </comment>
  </commentList>
</comments>
</file>

<file path=xl/comments2.xml><?xml version="1.0" encoding="utf-8"?>
<comments xmlns="http://schemas.openxmlformats.org/spreadsheetml/2006/main">
  <authors>
    <author>Moi-même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Thibault THOMAS :
Guy Hocquet : estimation basse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 xml:space="preserve">Thibault THOMAS :
Guy Hocquet : estimation basse loyer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Thibault THOMAS :
Guy Hocquet : estimation haute
 loyer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 xml:space="preserve">Thibault THOMAS :
Guy Hocquet : estimation haute
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Thibault THOMAS :
Calcul du loyer avec maintien rendement bas Guy Hocquet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Thibault THOMAS :
Calcul du loyer avec maintien rendement haut Guy Hocquet</t>
        </r>
      </text>
    </comment>
  </commentList>
</comments>
</file>

<file path=xl/comments3.xml><?xml version="1.0" encoding="utf-8"?>
<comments xmlns="http://schemas.openxmlformats.org/spreadsheetml/2006/main">
  <authors>
    <author>Moi-même</author>
  </authors>
  <commentList>
    <comment ref="E48" authorId="0">
      <text>
        <r>
          <rPr>
            <b/>
            <sz val="9"/>
            <color indexed="81"/>
            <rFont val="Tahoma"/>
            <family val="2"/>
          </rPr>
          <t>Thibault THOMAS :
fourchette basse de loyer mensuel suivant estimation Guy Hoquet (21/05/2016)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Thibault THOMAS
Montant dû par Mme FIX-DESCAMPS</t>
        </r>
      </text>
    </comment>
  </commentList>
</comments>
</file>

<file path=xl/sharedStrings.xml><?xml version="1.0" encoding="utf-8"?>
<sst xmlns="http://schemas.openxmlformats.org/spreadsheetml/2006/main" count="159" uniqueCount="61">
  <si>
    <t>Libellé</t>
  </si>
  <si>
    <t>IdBank</t>
  </si>
  <si>
    <t>001515333</t>
  </si>
  <si>
    <t>Parution au JO</t>
  </si>
  <si>
    <t>Année</t>
  </si>
  <si>
    <t>Trimestre</t>
  </si>
  <si>
    <t>14/04/2016</t>
  </si>
  <si>
    <t>15/01/2016</t>
  </si>
  <si>
    <t>16/10/2015</t>
  </si>
  <si>
    <t>23/07/2015</t>
  </si>
  <si>
    <t>17/04/2015</t>
  </si>
  <si>
    <t>17/01/2015</t>
  </si>
  <si>
    <t>22/10/2014</t>
  </si>
  <si>
    <t>25/07/2014</t>
  </si>
  <si>
    <t>18/04/2014</t>
  </si>
  <si>
    <t>17/01/2014</t>
  </si>
  <si>
    <t>23/10/2013</t>
  </si>
  <si>
    <t>16/07/2013</t>
  </si>
  <si>
    <t>16/04/2013</t>
  </si>
  <si>
    <t>12/01/2013</t>
  </si>
  <si>
    <t>13/10/2012</t>
  </si>
  <si>
    <t>17/07/2012</t>
  </si>
  <si>
    <t>18/04/2012</t>
  </si>
  <si>
    <t>15/01/2012</t>
  </si>
  <si>
    <t>15/10/2011</t>
  </si>
  <si>
    <t>22/07/2011</t>
  </si>
  <si>
    <t>16/04/2011</t>
  </si>
  <si>
    <t>16/01/2011</t>
  </si>
  <si>
    <t>16/10/2010</t>
  </si>
  <si>
    <t>22/07/2010</t>
  </si>
  <si>
    <t>16/04/2010</t>
  </si>
  <si>
    <t>17/01/2010</t>
  </si>
  <si>
    <t>16/10/2009</t>
  </si>
  <si>
    <t>25/07/2009</t>
  </si>
  <si>
    <t>17/04/2009</t>
  </si>
  <si>
    <t>17/01/2009</t>
  </si>
  <si>
    <t>21/11/2008</t>
  </si>
  <si>
    <t>17/07/2008</t>
  </si>
  <si>
    <t>19/04/2008</t>
  </si>
  <si>
    <t>16/02/2008</t>
  </si>
  <si>
    <t>14/02/2008</t>
  </si>
  <si>
    <t>€</t>
  </si>
  <si>
    <t>durée</t>
  </si>
  <si>
    <t>Loyer annuel dû €</t>
  </si>
  <si>
    <t>Indice de référence des loyers (IRL) - Base 100 4T1998</t>
  </si>
  <si>
    <t>Tx Foncières</t>
  </si>
  <si>
    <t>vérif</t>
  </si>
  <si>
    <t>Abattement 20%</t>
  </si>
  <si>
    <t>Rendement</t>
  </si>
  <si>
    <t>Valeur maison</t>
  </si>
  <si>
    <t>Loyer mensuel</t>
  </si>
  <si>
    <t>%</t>
  </si>
  <si>
    <t>Loyer annuel</t>
  </si>
  <si>
    <t>calculé</t>
  </si>
  <si>
    <t>à saisir</t>
  </si>
  <si>
    <t>Loyer annuel = Valeur maison * %rendement</t>
  </si>
  <si>
    <t>Rendement = (Loyer annuel*100) / valeur maison</t>
  </si>
  <si>
    <t>w</t>
  </si>
  <si>
    <t>Loyer mensuel €</t>
  </si>
  <si>
    <r>
      <rPr>
        <b/>
        <sz val="9"/>
        <rFont val="Arial"/>
        <family val="2"/>
      </rPr>
      <t>estimation basse</t>
    </r>
    <r>
      <rPr>
        <sz val="9"/>
        <rFont val="Arial"/>
        <family val="2"/>
      </rPr>
      <t xml:space="preserve"> (Guy Hoquet 21/05/2016)</t>
    </r>
  </si>
  <si>
    <r>
      <rPr>
        <b/>
        <sz val="9"/>
        <rFont val="Arial"/>
        <family val="2"/>
      </rPr>
      <t>estimation haute</t>
    </r>
    <r>
      <rPr>
        <sz val="9"/>
        <rFont val="Arial"/>
        <family val="2"/>
      </rPr>
      <t xml:space="preserve"> (Guy Hoquet 21/05/2016)</t>
    </r>
  </si>
</sst>
</file>

<file path=xl/styles.xml><?xml version="1.0" encoding="utf-8"?>
<styleSheet xmlns="http://schemas.openxmlformats.org/spreadsheetml/2006/main">
  <numFmts count="4">
    <numFmt numFmtId="164" formatCode="#,##0.00_ ;[Red]\-#,##0.00\ "/>
    <numFmt numFmtId="165" formatCode="#,##0_ ;[Red]\-#,##0\ "/>
    <numFmt numFmtId="166" formatCode="#,##0.0000_ ;[Red]\-#,##0.0000\ "/>
    <numFmt numFmtId="167" formatCode="0.0000%"/>
  </numFmts>
  <fonts count="7">
    <font>
      <sz val="10"/>
      <name val="Arial"/>
    </font>
    <font>
      <b/>
      <sz val="9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4" fillId="0" borderId="0" xfId="0" applyNumberFormat="1" applyFont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164" fontId="4" fillId="0" borderId="0" xfId="0" applyNumberFormat="1" applyFont="1"/>
    <xf numFmtId="166" fontId="1" fillId="0" borderId="0" xfId="0" applyNumberFormat="1" applyFont="1" applyAlignment="1">
      <alignment horizontal="center" vertical="center"/>
    </xf>
    <xf numFmtId="0" fontId="4" fillId="0" borderId="0" xfId="0" applyFont="1" applyBorder="1"/>
    <xf numFmtId="164" fontId="4" fillId="0" borderId="0" xfId="0" applyNumberFormat="1" applyFont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/>
    <xf numFmtId="164" fontId="4" fillId="0" borderId="4" xfId="0" applyNumberFormat="1" applyFont="1" applyBorder="1"/>
    <xf numFmtId="0" fontId="3" fillId="0" borderId="0" xfId="0" applyFont="1"/>
    <xf numFmtId="165" fontId="3" fillId="0" borderId="0" xfId="0" applyNumberFormat="1" applyFont="1"/>
    <xf numFmtId="165" fontId="0" fillId="0" borderId="0" xfId="0" applyNumberFormat="1"/>
    <xf numFmtId="167" fontId="0" fillId="0" borderId="0" xfId="0" applyNumberFormat="1"/>
    <xf numFmtId="167" fontId="5" fillId="0" borderId="0" xfId="0" applyNumberFormat="1" applyFont="1"/>
    <xf numFmtId="0" fontId="1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/>
    <xf numFmtId="165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3"/>
  <sheetViews>
    <sheetView workbookViewId="0">
      <pane xSplit="2" ySplit="3" topLeftCell="C34" activePane="bottomRight" state="frozen"/>
      <selection pane="topRight"/>
      <selection pane="bottomLeft"/>
      <selection pane="bottomRight" activeCell="AA49" sqref="AA49"/>
    </sheetView>
  </sheetViews>
  <sheetFormatPr baseColWidth="10" defaultColWidth="8.88671875" defaultRowHeight="11.4"/>
  <cols>
    <col min="1" max="1" width="7" style="32" customWidth="1"/>
    <col min="2" max="2" width="9.21875" style="32" customWidth="1"/>
    <col min="3" max="3" width="22.6640625" style="32" customWidth="1"/>
    <col min="4" max="4" width="12.6640625" style="11" customWidth="1"/>
    <col min="5" max="5" width="0" style="11" hidden="1" customWidth="1"/>
    <col min="6" max="6" width="0" style="13" hidden="1" customWidth="1"/>
    <col min="7" max="7" width="11.33203125" style="11" hidden="1" customWidth="1"/>
    <col min="8" max="8" width="10.6640625" style="11" hidden="1" customWidth="1"/>
    <col min="9" max="9" width="1.77734375" style="11" hidden="1" customWidth="1"/>
    <col min="10" max="11" width="0" style="32" hidden="1" customWidth="1"/>
    <col min="12" max="12" width="11.33203125" style="32" hidden="1" customWidth="1"/>
    <col min="13" max="13" width="10.6640625" style="32" hidden="1" customWidth="1"/>
    <col min="14" max="14" width="1.77734375" style="32" hidden="1" customWidth="1"/>
    <col min="15" max="16" width="8.88671875" style="32"/>
    <col min="17" max="17" width="8.88671875" style="11"/>
    <col min="18" max="18" width="8.88671875" style="32"/>
    <col min="19" max="19" width="1.77734375" style="11" customWidth="1"/>
    <col min="20" max="16384" width="8.88671875" style="32"/>
  </cols>
  <sheetData>
    <row r="1" spans="1:25" ht="28.8" customHeight="1">
      <c r="A1" s="60" t="s">
        <v>0</v>
      </c>
      <c r="B1" s="61"/>
      <c r="C1" s="8" t="s">
        <v>44</v>
      </c>
      <c r="D1" s="8" t="s">
        <v>3</v>
      </c>
      <c r="E1" s="31" t="s">
        <v>41</v>
      </c>
      <c r="F1" s="7" t="s">
        <v>42</v>
      </c>
      <c r="G1" s="8" t="s">
        <v>43</v>
      </c>
      <c r="H1" s="8" t="s">
        <v>43</v>
      </c>
      <c r="I1" s="8"/>
      <c r="J1" s="31" t="s">
        <v>41</v>
      </c>
      <c r="K1" s="7" t="s">
        <v>42</v>
      </c>
      <c r="L1" s="8" t="s">
        <v>43</v>
      </c>
      <c r="M1" s="8" t="s">
        <v>43</v>
      </c>
      <c r="O1" s="36" t="s">
        <v>41</v>
      </c>
      <c r="P1" s="8" t="s">
        <v>58</v>
      </c>
      <c r="Q1" s="7" t="s">
        <v>42</v>
      </c>
      <c r="R1" s="8" t="s">
        <v>43</v>
      </c>
      <c r="S1" s="8"/>
      <c r="T1" s="36" t="s">
        <v>41</v>
      </c>
      <c r="U1" s="8" t="s">
        <v>58</v>
      </c>
      <c r="V1" s="7" t="s">
        <v>42</v>
      </c>
      <c r="W1" s="8" t="s">
        <v>43</v>
      </c>
      <c r="Y1" s="8"/>
    </row>
    <row r="2" spans="1:25" ht="12">
      <c r="A2" s="60" t="s">
        <v>1</v>
      </c>
      <c r="B2" s="61"/>
      <c r="C2" s="31" t="s">
        <v>2</v>
      </c>
      <c r="D2" s="31"/>
      <c r="E2" s="55" t="s">
        <v>59</v>
      </c>
      <c r="F2" s="56"/>
      <c r="G2" s="56"/>
      <c r="H2" s="57"/>
      <c r="I2" s="10"/>
      <c r="J2" s="55" t="s">
        <v>60</v>
      </c>
      <c r="K2" s="58"/>
      <c r="L2" s="58"/>
      <c r="M2" s="59"/>
      <c r="O2" s="55" t="s">
        <v>59</v>
      </c>
      <c r="P2" s="56"/>
      <c r="Q2" s="56"/>
      <c r="R2" s="57"/>
      <c r="S2" s="10"/>
      <c r="T2" s="55" t="s">
        <v>60</v>
      </c>
      <c r="U2" s="58"/>
      <c r="V2" s="58"/>
      <c r="W2" s="59"/>
    </row>
    <row r="3" spans="1:25" ht="12" customHeight="1">
      <c r="A3" s="11" t="s">
        <v>4</v>
      </c>
      <c r="B3" s="11" t="s">
        <v>5</v>
      </c>
      <c r="E3" s="12"/>
      <c r="J3" s="14"/>
      <c r="O3" s="53" t="s">
        <v>47</v>
      </c>
      <c r="P3" s="54"/>
      <c r="Q3" s="54"/>
      <c r="R3" s="54"/>
      <c r="S3" s="54"/>
      <c r="T3" s="54"/>
      <c r="U3" s="54"/>
      <c r="V3" s="54"/>
      <c r="W3" s="54"/>
    </row>
    <row r="4" spans="1:25" ht="12">
      <c r="A4" s="3">
        <v>2005</v>
      </c>
      <c r="B4" s="3">
        <v>1</v>
      </c>
      <c r="C4" s="4">
        <v>109.64</v>
      </c>
      <c r="E4" s="15">
        <v>1100</v>
      </c>
      <c r="J4" s="15">
        <v>1185</v>
      </c>
      <c r="K4" s="13"/>
      <c r="L4" s="11"/>
      <c r="M4" s="11"/>
      <c r="O4" s="42"/>
      <c r="P4" s="40"/>
      <c r="Q4" s="10"/>
      <c r="R4" s="40"/>
      <c r="S4" s="10"/>
      <c r="T4" s="42"/>
      <c r="U4" s="40"/>
      <c r="V4" s="40"/>
      <c r="W4" s="40"/>
    </row>
    <row r="5" spans="1:25">
      <c r="A5" s="11">
        <v>2005</v>
      </c>
      <c r="B5" s="11">
        <v>2</v>
      </c>
      <c r="C5" s="16">
        <v>110.08</v>
      </c>
      <c r="E5" s="15"/>
      <c r="J5" s="15"/>
      <c r="K5" s="13"/>
      <c r="L5" s="11"/>
      <c r="M5" s="11"/>
      <c r="O5" s="42"/>
      <c r="P5" s="40"/>
      <c r="Q5" s="10"/>
      <c r="R5" s="40"/>
      <c r="S5" s="10"/>
      <c r="T5" s="42"/>
      <c r="U5" s="40"/>
      <c r="V5" s="40"/>
      <c r="W5" s="40"/>
    </row>
    <row r="6" spans="1:25">
      <c r="A6" s="11">
        <v>2005</v>
      </c>
      <c r="B6" s="11">
        <v>3</v>
      </c>
      <c r="C6" s="16">
        <v>110.57</v>
      </c>
      <c r="E6" s="15"/>
      <c r="J6" s="15"/>
      <c r="K6" s="13"/>
      <c r="L6" s="11"/>
      <c r="M6" s="11"/>
      <c r="O6" s="42"/>
      <c r="P6" s="40"/>
      <c r="Q6" s="10"/>
      <c r="R6" s="40"/>
      <c r="S6" s="10"/>
      <c r="T6" s="42"/>
      <c r="U6" s="40"/>
      <c r="V6" s="40"/>
      <c r="W6" s="40"/>
    </row>
    <row r="7" spans="1:25">
      <c r="A7" s="11">
        <v>2005</v>
      </c>
      <c r="B7" s="11">
        <v>4</v>
      </c>
      <c r="C7" s="16">
        <v>111.01</v>
      </c>
      <c r="E7" s="15"/>
      <c r="J7" s="15"/>
      <c r="K7" s="13"/>
      <c r="L7" s="11"/>
      <c r="M7" s="11"/>
      <c r="O7" s="42"/>
      <c r="P7" s="40"/>
      <c r="Q7" s="10"/>
      <c r="R7" s="40"/>
      <c r="S7" s="10"/>
      <c r="T7" s="42"/>
      <c r="U7" s="40"/>
      <c r="V7" s="40"/>
      <c r="W7" s="40"/>
    </row>
    <row r="8" spans="1:25" ht="12">
      <c r="A8" s="3">
        <v>2006</v>
      </c>
      <c r="B8" s="3">
        <v>1</v>
      </c>
      <c r="C8" s="4">
        <v>111.47</v>
      </c>
      <c r="D8" s="11" t="s">
        <v>40</v>
      </c>
      <c r="E8" s="15">
        <f>E4*(C8/C4)</f>
        <v>1118.3600875592849</v>
      </c>
      <c r="F8" s="13">
        <v>12</v>
      </c>
      <c r="G8" s="16">
        <f>E8*F8</f>
        <v>13420.32105071142</v>
      </c>
      <c r="J8" s="15">
        <f>J4*(C8/C4)</f>
        <v>1204.7788215979569</v>
      </c>
      <c r="K8" s="13">
        <v>12</v>
      </c>
      <c r="L8" s="16">
        <f>J8*K8</f>
        <v>14457.345859175482</v>
      </c>
      <c r="M8" s="11"/>
      <c r="O8" s="15"/>
      <c r="R8" s="40"/>
      <c r="T8" s="42"/>
      <c r="U8" s="40"/>
      <c r="V8" s="40"/>
      <c r="W8" s="40"/>
    </row>
    <row r="9" spans="1:25">
      <c r="A9" s="11">
        <v>2006</v>
      </c>
      <c r="B9" s="11">
        <v>2</v>
      </c>
      <c r="C9" s="16">
        <v>111.98</v>
      </c>
      <c r="D9" s="11" t="s">
        <v>40</v>
      </c>
      <c r="E9" s="15"/>
      <c r="G9" s="16"/>
      <c r="J9" s="15"/>
      <c r="K9" s="13"/>
      <c r="L9" s="16"/>
      <c r="M9" s="11"/>
      <c r="O9" s="15"/>
      <c r="R9" s="40"/>
      <c r="T9" s="42"/>
      <c r="U9" s="40"/>
      <c r="V9" s="40"/>
      <c r="W9" s="40"/>
    </row>
    <row r="10" spans="1:25">
      <c r="A10" s="11">
        <v>2006</v>
      </c>
      <c r="B10" s="11">
        <v>3</v>
      </c>
      <c r="C10" s="16">
        <v>112.43</v>
      </c>
      <c r="D10" s="11" t="s">
        <v>40</v>
      </c>
      <c r="E10" s="15"/>
      <c r="G10" s="16"/>
      <c r="J10" s="15"/>
      <c r="K10" s="13"/>
      <c r="L10" s="16"/>
      <c r="M10" s="11"/>
      <c r="O10" s="15"/>
      <c r="R10" s="40"/>
      <c r="T10" s="42"/>
      <c r="U10" s="40"/>
      <c r="V10" s="40"/>
      <c r="W10" s="40"/>
    </row>
    <row r="11" spans="1:25">
      <c r="A11" s="11">
        <v>2006</v>
      </c>
      <c r="B11" s="11">
        <v>4</v>
      </c>
      <c r="C11" s="16">
        <v>112.77</v>
      </c>
      <c r="D11" s="11" t="s">
        <v>40</v>
      </c>
      <c r="E11" s="15"/>
      <c r="G11" s="16"/>
      <c r="J11" s="15"/>
      <c r="K11" s="13"/>
      <c r="L11" s="16"/>
      <c r="M11" s="11"/>
      <c r="O11" s="15"/>
      <c r="R11" s="40"/>
      <c r="T11" s="42"/>
      <c r="U11" s="40"/>
      <c r="V11" s="40"/>
      <c r="W11" s="40"/>
    </row>
    <row r="12" spans="1:25" ht="12">
      <c r="A12" s="3">
        <v>2007</v>
      </c>
      <c r="B12" s="3">
        <v>1</v>
      </c>
      <c r="C12" s="4">
        <v>113.07</v>
      </c>
      <c r="D12" s="11" t="s">
        <v>40</v>
      </c>
      <c r="E12" s="15">
        <f>E8*(C12/C8)</f>
        <v>1134.4126231302444</v>
      </c>
      <c r="F12" s="13">
        <v>12</v>
      </c>
      <c r="G12" s="16">
        <f>E12*F12</f>
        <v>13612.951477562932</v>
      </c>
      <c r="J12" s="15">
        <f>J8*(C12/C8)</f>
        <v>1222.071780372127</v>
      </c>
      <c r="K12" s="13">
        <v>12</v>
      </c>
      <c r="L12" s="16">
        <f>J12*K12</f>
        <v>14664.861364465523</v>
      </c>
      <c r="M12" s="11"/>
      <c r="O12" s="15"/>
      <c r="R12" s="40"/>
      <c r="T12" s="42"/>
      <c r="U12" s="40"/>
      <c r="V12" s="40"/>
      <c r="W12" s="40"/>
    </row>
    <row r="13" spans="1:25">
      <c r="A13" s="11">
        <v>2007</v>
      </c>
      <c r="B13" s="11">
        <v>2</v>
      </c>
      <c r="C13" s="16">
        <v>113.37</v>
      </c>
      <c r="D13" s="11" t="s">
        <v>40</v>
      </c>
      <c r="E13" s="15"/>
      <c r="G13" s="16"/>
      <c r="J13" s="15"/>
      <c r="K13" s="13"/>
      <c r="L13" s="16"/>
      <c r="M13" s="11"/>
      <c r="O13" s="15"/>
      <c r="R13" s="40"/>
      <c r="T13" s="42"/>
      <c r="U13" s="40"/>
      <c r="V13" s="40"/>
      <c r="W13" s="40"/>
    </row>
    <row r="14" spans="1:25">
      <c r="A14" s="11">
        <v>2007</v>
      </c>
      <c r="B14" s="11">
        <v>3</v>
      </c>
      <c r="C14" s="16">
        <v>113.68</v>
      </c>
      <c r="D14" s="11" t="s">
        <v>40</v>
      </c>
      <c r="E14" s="15"/>
      <c r="G14" s="16"/>
      <c r="J14" s="15"/>
      <c r="K14" s="13"/>
      <c r="L14" s="16"/>
      <c r="M14" s="11"/>
      <c r="O14" s="15"/>
      <c r="R14" s="40"/>
      <c r="T14" s="42"/>
      <c r="U14" s="40"/>
      <c r="V14" s="40"/>
      <c r="W14" s="40"/>
    </row>
    <row r="15" spans="1:25">
      <c r="A15" s="11">
        <v>2007</v>
      </c>
      <c r="B15" s="11">
        <v>4</v>
      </c>
      <c r="C15" s="16">
        <v>114.3</v>
      </c>
      <c r="D15" s="11" t="s">
        <v>39</v>
      </c>
      <c r="E15" s="15"/>
      <c r="G15" s="16"/>
      <c r="J15" s="15"/>
      <c r="K15" s="13"/>
      <c r="L15" s="16"/>
      <c r="M15" s="11"/>
      <c r="O15" s="15"/>
      <c r="R15" s="40"/>
      <c r="T15" s="42"/>
      <c r="U15" s="40"/>
      <c r="V15" s="40"/>
      <c r="W15" s="40"/>
    </row>
    <row r="16" spans="1:25" ht="12">
      <c r="A16" s="3">
        <v>2008</v>
      </c>
      <c r="B16" s="3">
        <v>1</v>
      </c>
      <c r="C16" s="4">
        <v>115.12</v>
      </c>
      <c r="D16" s="11" t="s">
        <v>38</v>
      </c>
      <c r="E16" s="15">
        <f>E12*(C16/C12)</f>
        <v>1154.9799343305363</v>
      </c>
      <c r="F16" s="13">
        <v>12</v>
      </c>
      <c r="G16" s="16">
        <f>E16*F16</f>
        <v>13859.759211966435</v>
      </c>
      <c r="J16" s="15">
        <f>J12*(C16/C12)</f>
        <v>1244.2283838015323</v>
      </c>
      <c r="K16" s="13">
        <v>12</v>
      </c>
      <c r="L16" s="16">
        <f>J16*K16</f>
        <v>14930.740605618388</v>
      </c>
      <c r="M16" s="11"/>
      <c r="O16" s="15"/>
      <c r="R16" s="40"/>
      <c r="T16" s="42"/>
      <c r="U16" s="40"/>
      <c r="V16" s="40"/>
      <c r="W16" s="40"/>
    </row>
    <row r="17" spans="1:23">
      <c r="A17" s="11">
        <v>2008</v>
      </c>
      <c r="B17" s="11">
        <v>2</v>
      </c>
      <c r="C17" s="16">
        <v>116.07</v>
      </c>
      <c r="D17" s="11" t="s">
        <v>37</v>
      </c>
      <c r="E17" s="15"/>
      <c r="G17" s="16"/>
      <c r="J17" s="15"/>
      <c r="K17" s="13"/>
      <c r="L17" s="16"/>
      <c r="M17" s="11"/>
      <c r="O17" s="15"/>
      <c r="R17" s="40"/>
      <c r="T17" s="42"/>
      <c r="U17" s="40"/>
      <c r="V17" s="40"/>
      <c r="W17" s="40"/>
    </row>
    <row r="18" spans="1:23">
      <c r="A18" s="11">
        <v>2008</v>
      </c>
      <c r="B18" s="11">
        <v>3</v>
      </c>
      <c r="C18" s="16">
        <v>117.03</v>
      </c>
      <c r="D18" s="11" t="s">
        <v>36</v>
      </c>
      <c r="E18" s="15"/>
      <c r="G18" s="16"/>
      <c r="J18" s="15"/>
      <c r="K18" s="13"/>
      <c r="L18" s="16"/>
      <c r="M18" s="11"/>
      <c r="O18" s="15"/>
      <c r="R18" s="40"/>
      <c r="T18" s="42"/>
      <c r="U18" s="40"/>
      <c r="V18" s="40"/>
      <c r="W18" s="40"/>
    </row>
    <row r="19" spans="1:23">
      <c r="A19" s="11">
        <v>2008</v>
      </c>
      <c r="B19" s="11">
        <v>4</v>
      </c>
      <c r="C19" s="16">
        <v>117.54</v>
      </c>
      <c r="D19" s="11" t="s">
        <v>35</v>
      </c>
      <c r="E19" s="15"/>
      <c r="G19" s="16"/>
      <c r="J19" s="15"/>
      <c r="K19" s="13"/>
      <c r="L19" s="16"/>
      <c r="M19" s="11"/>
      <c r="O19" s="15"/>
      <c r="R19" s="40"/>
      <c r="T19" s="42"/>
      <c r="U19" s="40"/>
      <c r="V19" s="40"/>
      <c r="W19" s="40"/>
    </row>
    <row r="20" spans="1:23" ht="12">
      <c r="A20" s="3">
        <v>2009</v>
      </c>
      <c r="B20" s="3">
        <v>1</v>
      </c>
      <c r="C20" s="4">
        <v>117.7</v>
      </c>
      <c r="D20" s="11" t="s">
        <v>34</v>
      </c>
      <c r="E20" s="15">
        <f>E16*(C20/C16)</f>
        <v>1180.8646479387085</v>
      </c>
      <c r="F20" s="13">
        <v>12</v>
      </c>
      <c r="G20" s="16">
        <f>E20*F20</f>
        <v>14170.375775264501</v>
      </c>
      <c r="J20" s="15">
        <f>J16*(C20/C16)</f>
        <v>1272.1132798248816</v>
      </c>
      <c r="K20" s="13">
        <v>12</v>
      </c>
      <c r="L20" s="16">
        <f>J20*K20</f>
        <v>15265.359357898578</v>
      </c>
      <c r="M20" s="11"/>
      <c r="O20" s="15"/>
      <c r="R20" s="40"/>
      <c r="T20" s="42"/>
      <c r="U20" s="40"/>
      <c r="V20" s="40"/>
      <c r="W20" s="40"/>
    </row>
    <row r="21" spans="1:23">
      <c r="A21" s="11">
        <v>2009</v>
      </c>
      <c r="B21" s="11">
        <v>2</v>
      </c>
      <c r="C21" s="16">
        <v>117.59</v>
      </c>
      <c r="D21" s="11" t="s">
        <v>33</v>
      </c>
      <c r="E21" s="15"/>
      <c r="G21" s="16"/>
      <c r="J21" s="15"/>
      <c r="K21" s="13"/>
      <c r="L21" s="16"/>
      <c r="M21" s="11"/>
      <c r="O21" s="15"/>
      <c r="R21" s="40"/>
      <c r="T21" s="42"/>
      <c r="U21" s="40"/>
      <c r="V21" s="40"/>
      <c r="W21" s="40"/>
    </row>
    <row r="22" spans="1:23">
      <c r="A22" s="11">
        <v>2009</v>
      </c>
      <c r="B22" s="11">
        <v>3</v>
      </c>
      <c r="C22" s="16">
        <v>117.41</v>
      </c>
      <c r="D22" s="11" t="s">
        <v>32</v>
      </c>
      <c r="E22" s="15"/>
      <c r="G22" s="16"/>
      <c r="J22" s="15"/>
      <c r="K22" s="13"/>
      <c r="L22" s="16"/>
      <c r="M22" s="11"/>
      <c r="O22" s="15"/>
      <c r="R22" s="40"/>
      <c r="T22" s="42"/>
      <c r="U22" s="40"/>
      <c r="V22" s="40"/>
      <c r="W22" s="40"/>
    </row>
    <row r="23" spans="1:23">
      <c r="A23" s="11">
        <v>2009</v>
      </c>
      <c r="B23" s="11">
        <v>4</v>
      </c>
      <c r="C23" s="16">
        <v>117.47</v>
      </c>
      <c r="D23" s="11" t="s">
        <v>31</v>
      </c>
      <c r="E23" s="15"/>
      <c r="G23" s="16"/>
      <c r="J23" s="15"/>
      <c r="K23" s="13"/>
      <c r="L23" s="16"/>
      <c r="M23" s="11"/>
      <c r="O23" s="15"/>
      <c r="R23" s="40"/>
      <c r="T23" s="42"/>
      <c r="U23" s="40"/>
      <c r="V23" s="40"/>
      <c r="W23" s="40"/>
    </row>
    <row r="24" spans="1:23" ht="12">
      <c r="A24" s="3">
        <v>2010</v>
      </c>
      <c r="B24" s="3">
        <v>1</v>
      </c>
      <c r="C24" s="4">
        <v>117.81</v>
      </c>
      <c r="D24" s="11" t="s">
        <v>30</v>
      </c>
      <c r="E24" s="15">
        <f>E20*(C24/C20)</f>
        <v>1181.9682597592118</v>
      </c>
      <c r="F24" s="13">
        <v>12</v>
      </c>
      <c r="G24" s="16">
        <f>E24*F24</f>
        <v>14183.619117110542</v>
      </c>
      <c r="J24" s="15">
        <f>J20*(C24/C20)</f>
        <v>1273.3021707406058</v>
      </c>
      <c r="K24" s="13">
        <v>12</v>
      </c>
      <c r="L24" s="16">
        <f>J24*K24</f>
        <v>15279.626048887269</v>
      </c>
      <c r="M24" s="11"/>
      <c r="O24" s="15"/>
      <c r="P24" s="38"/>
      <c r="R24" s="41"/>
      <c r="T24" s="43"/>
      <c r="U24" s="41"/>
      <c r="V24" s="10"/>
      <c r="W24" s="41"/>
    </row>
    <row r="25" spans="1:23">
      <c r="A25" s="11">
        <v>2010</v>
      </c>
      <c r="B25" s="11">
        <v>2</v>
      </c>
      <c r="C25" s="16">
        <v>118.26</v>
      </c>
      <c r="D25" s="11" t="s">
        <v>29</v>
      </c>
      <c r="E25" s="15"/>
      <c r="G25" s="16"/>
      <c r="J25" s="15"/>
      <c r="K25" s="13"/>
      <c r="L25" s="16"/>
      <c r="M25" s="11"/>
      <c r="O25" s="15"/>
      <c r="R25" s="41"/>
      <c r="T25" s="42"/>
      <c r="U25" s="40"/>
      <c r="V25" s="40"/>
      <c r="W25" s="40"/>
    </row>
    <row r="26" spans="1:23">
      <c r="A26" s="11">
        <v>2010</v>
      </c>
      <c r="B26" s="11">
        <v>3</v>
      </c>
      <c r="C26" s="16">
        <v>118.7</v>
      </c>
      <c r="D26" s="11" t="s">
        <v>28</v>
      </c>
      <c r="E26" s="15"/>
      <c r="G26" s="16"/>
      <c r="J26" s="15"/>
      <c r="K26" s="13"/>
      <c r="L26" s="16"/>
      <c r="M26" s="11"/>
      <c r="O26" s="15"/>
      <c r="R26" s="41"/>
      <c r="T26" s="42"/>
      <c r="U26" s="40"/>
      <c r="V26" s="40"/>
      <c r="W26" s="40"/>
    </row>
    <row r="27" spans="1:23">
      <c r="A27" s="11">
        <v>2010</v>
      </c>
      <c r="B27" s="11">
        <v>4</v>
      </c>
      <c r="C27" s="16">
        <v>119.17</v>
      </c>
      <c r="D27" s="11" t="s">
        <v>27</v>
      </c>
      <c r="E27" s="15"/>
      <c r="G27" s="16"/>
      <c r="J27" s="15"/>
      <c r="K27" s="13"/>
      <c r="L27" s="16"/>
      <c r="M27" s="11"/>
      <c r="O27" s="15"/>
      <c r="R27" s="41"/>
      <c r="T27" s="42"/>
      <c r="U27" s="40"/>
      <c r="V27" s="40"/>
      <c r="W27" s="40"/>
    </row>
    <row r="28" spans="1:23" ht="12">
      <c r="A28" s="3">
        <v>2011</v>
      </c>
      <c r="B28" s="3">
        <v>1</v>
      </c>
      <c r="C28" s="4">
        <v>119.69</v>
      </c>
      <c r="D28" s="11" t="s">
        <v>26</v>
      </c>
      <c r="E28" s="15">
        <f>E24*(C28/C24)</f>
        <v>1200.8299890550893</v>
      </c>
      <c r="F28" s="13">
        <v>12</v>
      </c>
      <c r="G28" s="16">
        <f>E28*F28</f>
        <v>14409.959868661072</v>
      </c>
      <c r="H28" s="16"/>
      <c r="I28" s="16"/>
      <c r="J28" s="15">
        <f>J24*(C28/C24)</f>
        <v>1293.6213973002555</v>
      </c>
      <c r="K28" s="13">
        <v>12</v>
      </c>
      <c r="L28" s="16">
        <f>J28*K28</f>
        <v>15523.456767603066</v>
      </c>
      <c r="M28" s="16"/>
      <c r="O28" s="15"/>
      <c r="P28" s="38"/>
      <c r="R28" s="41"/>
      <c r="S28" s="16"/>
      <c r="T28" s="43"/>
      <c r="U28" s="41"/>
      <c r="V28" s="10"/>
      <c r="W28" s="41"/>
    </row>
    <row r="29" spans="1:23">
      <c r="A29" s="11">
        <v>2011</v>
      </c>
      <c r="B29" s="11">
        <v>2</v>
      </c>
      <c r="C29" s="16">
        <v>120.31</v>
      </c>
      <c r="D29" s="11" t="s">
        <v>25</v>
      </c>
      <c r="E29" s="15"/>
      <c r="G29" s="16"/>
      <c r="J29" s="15"/>
      <c r="K29" s="13"/>
      <c r="L29" s="16"/>
      <c r="M29" s="11"/>
      <c r="O29" s="15"/>
      <c r="R29" s="41"/>
      <c r="T29" s="42"/>
      <c r="U29" s="40"/>
      <c r="V29" s="40"/>
      <c r="W29" s="40"/>
    </row>
    <row r="30" spans="1:23">
      <c r="A30" s="11">
        <v>2011</v>
      </c>
      <c r="B30" s="11">
        <v>3</v>
      </c>
      <c r="C30" s="16">
        <v>120.95</v>
      </c>
      <c r="D30" s="11" t="s">
        <v>24</v>
      </c>
      <c r="E30" s="15"/>
      <c r="G30" s="16"/>
      <c r="J30" s="15"/>
      <c r="K30" s="13"/>
      <c r="L30" s="16"/>
      <c r="M30" s="11"/>
      <c r="O30" s="15"/>
      <c r="R30" s="41"/>
      <c r="T30" s="42"/>
      <c r="U30" s="40"/>
      <c r="V30" s="40"/>
      <c r="W30" s="40"/>
    </row>
    <row r="31" spans="1:23">
      <c r="A31" s="11">
        <v>2011</v>
      </c>
      <c r="B31" s="11">
        <v>4</v>
      </c>
      <c r="C31" s="16">
        <v>121.68</v>
      </c>
      <c r="D31" s="11" t="s">
        <v>23</v>
      </c>
      <c r="E31" s="15"/>
      <c r="G31" s="16"/>
      <c r="J31" s="15"/>
      <c r="K31" s="13"/>
      <c r="L31" s="16"/>
      <c r="M31" s="11"/>
      <c r="O31" s="15"/>
      <c r="Q31" s="16"/>
      <c r="R31" s="28"/>
      <c r="T31" s="43"/>
      <c r="U31" s="40"/>
      <c r="V31" s="40"/>
      <c r="W31" s="40"/>
    </row>
    <row r="32" spans="1:23" ht="12">
      <c r="A32" s="3">
        <v>2012</v>
      </c>
      <c r="B32" s="3">
        <v>1</v>
      </c>
      <c r="C32" s="4">
        <v>122.37</v>
      </c>
      <c r="D32" s="11" t="s">
        <v>22</v>
      </c>
      <c r="E32" s="15">
        <f>E28*(C32/C28)</f>
        <v>1227.7179861364466</v>
      </c>
      <c r="F32" s="13">
        <v>12</v>
      </c>
      <c r="G32" s="16">
        <f>E32*F32</f>
        <v>14732.615833637359</v>
      </c>
      <c r="H32" s="16">
        <f>G32</f>
        <v>14732.615833637359</v>
      </c>
      <c r="I32" s="16"/>
      <c r="J32" s="15">
        <f>J28*(C32/C28)</f>
        <v>1322.5871032469904</v>
      </c>
      <c r="K32" s="13">
        <v>12</v>
      </c>
      <c r="L32" s="16">
        <f>J32*K32</f>
        <v>15871.045238963885</v>
      </c>
      <c r="M32" s="16">
        <f>L32</f>
        <v>15871.045238963885</v>
      </c>
      <c r="O32" s="15">
        <f>(E28*(C32/C28))*20%</f>
        <v>245.54359722728933</v>
      </c>
      <c r="P32" s="38">
        <f>E32-O32</f>
        <v>982.1743889091573</v>
      </c>
      <c r="Q32" s="11">
        <v>12</v>
      </c>
      <c r="R32" s="41">
        <f>P32*Q32</f>
        <v>11786.092666909888</v>
      </c>
      <c r="S32" s="16"/>
      <c r="T32" s="43">
        <f>(J28*(C32/C28))*20%</f>
        <v>264.5174206493981</v>
      </c>
      <c r="U32" s="41">
        <f>J32-T32</f>
        <v>1058.0696825975924</v>
      </c>
      <c r="V32" s="10">
        <v>12</v>
      </c>
      <c r="W32" s="41">
        <f>U32*V32</f>
        <v>12696.836191171109</v>
      </c>
    </row>
    <row r="33" spans="1:23">
      <c r="A33" s="11">
        <v>2012</v>
      </c>
      <c r="B33" s="11">
        <v>2</v>
      </c>
      <c r="C33" s="16">
        <v>122.96</v>
      </c>
      <c r="D33" s="11" t="s">
        <v>21</v>
      </c>
      <c r="E33" s="15"/>
      <c r="G33" s="16"/>
      <c r="J33" s="15"/>
      <c r="K33" s="13"/>
      <c r="L33" s="16"/>
      <c r="M33" s="11"/>
      <c r="O33" s="15"/>
      <c r="R33" s="41"/>
      <c r="T33" s="42"/>
      <c r="U33" s="40"/>
      <c r="V33" s="40"/>
      <c r="W33" s="40"/>
    </row>
    <row r="34" spans="1:23">
      <c r="A34" s="11">
        <v>2012</v>
      </c>
      <c r="B34" s="11">
        <v>3</v>
      </c>
      <c r="C34" s="16">
        <v>123.55</v>
      </c>
      <c r="D34" s="11" t="s">
        <v>20</v>
      </c>
      <c r="E34" s="15"/>
      <c r="G34" s="16"/>
      <c r="J34" s="15"/>
      <c r="K34" s="13"/>
      <c r="L34" s="16"/>
      <c r="M34" s="11"/>
      <c r="O34" s="15"/>
      <c r="R34" s="41"/>
      <c r="T34" s="42"/>
      <c r="U34" s="40"/>
      <c r="V34" s="40"/>
      <c r="W34" s="40"/>
    </row>
    <row r="35" spans="1:23">
      <c r="A35" s="11">
        <v>2012</v>
      </c>
      <c r="B35" s="11">
        <v>4</v>
      </c>
      <c r="C35" s="16">
        <v>123.97</v>
      </c>
      <c r="D35" s="11" t="s">
        <v>19</v>
      </c>
      <c r="E35" s="15"/>
      <c r="G35" s="16"/>
      <c r="J35" s="15"/>
      <c r="K35" s="13"/>
      <c r="L35" s="16"/>
      <c r="M35" s="11"/>
      <c r="O35" s="15"/>
      <c r="R35" s="41"/>
      <c r="T35" s="42"/>
      <c r="U35" s="40"/>
      <c r="V35" s="40"/>
      <c r="W35" s="40"/>
    </row>
    <row r="36" spans="1:23" ht="12">
      <c r="A36" s="3">
        <v>2013</v>
      </c>
      <c r="B36" s="3">
        <v>1</v>
      </c>
      <c r="C36" s="4">
        <v>124.25</v>
      </c>
      <c r="D36" s="11" t="s">
        <v>18</v>
      </c>
      <c r="E36" s="15">
        <f>E32*(C36/C32)</f>
        <v>1246.5797154323238</v>
      </c>
      <c r="F36" s="13">
        <v>12</v>
      </c>
      <c r="G36" s="16">
        <f>E36*F36</f>
        <v>14958.956585187887</v>
      </c>
      <c r="H36" s="16">
        <f>G36</f>
        <v>14958.956585187887</v>
      </c>
      <c r="I36" s="16"/>
      <c r="J36" s="15">
        <f>J32*(C36/C32)</f>
        <v>1342.9063298066401</v>
      </c>
      <c r="K36" s="13">
        <v>12</v>
      </c>
      <c r="L36" s="16">
        <f>J36*K36</f>
        <v>16114.87595767968</v>
      </c>
      <c r="M36" s="16">
        <f>L36</f>
        <v>16114.87595767968</v>
      </c>
      <c r="O36" s="15">
        <f>(E32*(C36/C32))*20%</f>
        <v>249.31594308646478</v>
      </c>
      <c r="P36" s="38">
        <f>E36-O36</f>
        <v>997.26377234585902</v>
      </c>
      <c r="Q36" s="11">
        <v>12</v>
      </c>
      <c r="R36" s="41">
        <f>P36*Q36</f>
        <v>11967.165268150307</v>
      </c>
      <c r="S36" s="16"/>
      <c r="T36" s="43">
        <f>(J32*(C36/C32))*20%</f>
        <v>268.58126596132803</v>
      </c>
      <c r="U36" s="41">
        <f>J36-T36</f>
        <v>1074.3250638453121</v>
      </c>
      <c r="V36" s="10">
        <v>12</v>
      </c>
      <c r="W36" s="41">
        <f>U36*V36</f>
        <v>12891.900766143746</v>
      </c>
    </row>
    <row r="37" spans="1:23">
      <c r="A37" s="11">
        <v>2013</v>
      </c>
      <c r="B37" s="11">
        <v>2</v>
      </c>
      <c r="C37" s="16">
        <v>124.44</v>
      </c>
      <c r="D37" s="11" t="s">
        <v>17</v>
      </c>
      <c r="E37" s="15"/>
      <c r="G37" s="16"/>
      <c r="J37" s="15"/>
      <c r="K37" s="13"/>
      <c r="L37" s="16"/>
      <c r="M37" s="11"/>
      <c r="O37" s="15"/>
      <c r="R37" s="41"/>
      <c r="T37" s="42"/>
      <c r="U37" s="40"/>
      <c r="V37" s="40"/>
      <c r="W37" s="40"/>
    </row>
    <row r="38" spans="1:23">
      <c r="A38" s="11">
        <v>2013</v>
      </c>
      <c r="B38" s="11">
        <v>3</v>
      </c>
      <c r="C38" s="16">
        <v>124.66</v>
      </c>
      <c r="D38" s="11" t="s">
        <v>16</v>
      </c>
      <c r="E38" s="15"/>
      <c r="G38" s="16"/>
      <c r="J38" s="15"/>
      <c r="K38" s="13"/>
      <c r="L38" s="16"/>
      <c r="M38" s="11"/>
      <c r="O38" s="15"/>
      <c r="R38" s="41"/>
      <c r="T38" s="42"/>
      <c r="U38" s="40"/>
      <c r="V38" s="40"/>
      <c r="W38" s="40"/>
    </row>
    <row r="39" spans="1:23">
      <c r="A39" s="11">
        <v>2013</v>
      </c>
      <c r="B39" s="11">
        <v>4</v>
      </c>
      <c r="C39" s="16">
        <v>124.83</v>
      </c>
      <c r="D39" s="11" t="s">
        <v>15</v>
      </c>
      <c r="E39" s="15"/>
      <c r="G39" s="16"/>
      <c r="J39" s="15"/>
      <c r="K39" s="13"/>
      <c r="L39" s="16"/>
      <c r="M39" s="11"/>
      <c r="O39" s="15"/>
      <c r="R39" s="41"/>
      <c r="T39" s="42"/>
      <c r="U39" s="40"/>
      <c r="V39" s="40"/>
      <c r="W39" s="40"/>
    </row>
    <row r="40" spans="1:23" ht="12">
      <c r="A40" s="3">
        <v>2014</v>
      </c>
      <c r="B40" s="3">
        <v>1</v>
      </c>
      <c r="C40" s="4">
        <v>125</v>
      </c>
      <c r="D40" s="11" t="s">
        <v>14</v>
      </c>
      <c r="E40" s="15">
        <f>E36*(C40/C36)</f>
        <v>1254.1043414812111</v>
      </c>
      <c r="F40" s="13">
        <v>12</v>
      </c>
      <c r="G40" s="16">
        <f>E40*F40</f>
        <v>15049.252097774533</v>
      </c>
      <c r="H40" s="16">
        <f>G40</f>
        <v>15049.252097774533</v>
      </c>
      <c r="I40" s="16"/>
      <c r="J40" s="15">
        <f>J36*(C40/C36)</f>
        <v>1351.0124042320322</v>
      </c>
      <c r="K40" s="13">
        <v>12</v>
      </c>
      <c r="L40" s="16">
        <f>J40*K40</f>
        <v>16212.148850784386</v>
      </c>
      <c r="M40" s="16">
        <f>L40</f>
        <v>16212.148850784386</v>
      </c>
      <c r="O40" s="15">
        <f>(E36*(C40/C36))*20%</f>
        <v>250.82086829624222</v>
      </c>
      <c r="P40" s="38">
        <f>E40-O40</f>
        <v>1003.2834731849689</v>
      </c>
      <c r="Q40" s="11">
        <v>12</v>
      </c>
      <c r="R40" s="41">
        <f>P40*Q40</f>
        <v>12039.401678219627</v>
      </c>
      <c r="S40" s="16"/>
      <c r="T40" s="43">
        <f>(J36*(C40/C36))*20%</f>
        <v>270.20248084640644</v>
      </c>
      <c r="U40" s="41">
        <f>J40-T40</f>
        <v>1080.8099233856258</v>
      </c>
      <c r="V40" s="10">
        <v>12</v>
      </c>
      <c r="W40" s="41">
        <f>U40*V40</f>
        <v>12969.71908062751</v>
      </c>
    </row>
    <row r="41" spans="1:23">
      <c r="A41" s="11">
        <v>2014</v>
      </c>
      <c r="B41" s="11">
        <v>2</v>
      </c>
      <c r="C41" s="16">
        <v>125.15</v>
      </c>
      <c r="D41" s="11" t="s">
        <v>13</v>
      </c>
      <c r="E41" s="15"/>
      <c r="G41" s="16"/>
      <c r="J41" s="15"/>
      <c r="K41" s="13"/>
      <c r="L41" s="16"/>
      <c r="M41" s="11"/>
      <c r="O41" s="15"/>
      <c r="R41" s="41"/>
      <c r="T41" s="42"/>
      <c r="U41" s="40"/>
      <c r="V41" s="40"/>
      <c r="W41" s="40"/>
    </row>
    <row r="42" spans="1:23">
      <c r="A42" s="11">
        <v>2014</v>
      </c>
      <c r="B42" s="11">
        <v>3</v>
      </c>
      <c r="C42" s="16">
        <v>125.24</v>
      </c>
      <c r="D42" s="11" t="s">
        <v>12</v>
      </c>
      <c r="E42" s="15"/>
      <c r="G42" s="16"/>
      <c r="J42" s="15"/>
      <c r="K42" s="13"/>
      <c r="L42" s="16"/>
      <c r="M42" s="11"/>
      <c r="O42" s="15"/>
      <c r="R42" s="41"/>
      <c r="T42" s="42"/>
      <c r="U42" s="40"/>
      <c r="V42" s="40"/>
      <c r="W42" s="40"/>
    </row>
    <row r="43" spans="1:23">
      <c r="A43" s="11">
        <v>2014</v>
      </c>
      <c r="B43" s="11">
        <v>4</v>
      </c>
      <c r="C43" s="16">
        <v>125.29</v>
      </c>
      <c r="D43" s="11" t="s">
        <v>11</v>
      </c>
      <c r="E43" s="15"/>
      <c r="G43" s="16"/>
      <c r="J43" s="15"/>
      <c r="K43" s="13"/>
      <c r="L43" s="16"/>
      <c r="M43" s="11"/>
      <c r="O43" s="15"/>
      <c r="R43" s="41"/>
      <c r="T43" s="42"/>
      <c r="U43" s="40"/>
      <c r="V43" s="40"/>
      <c r="W43" s="40"/>
    </row>
    <row r="44" spans="1:23" ht="12">
      <c r="A44" s="3">
        <v>2015</v>
      </c>
      <c r="B44" s="3">
        <v>1</v>
      </c>
      <c r="C44" s="3">
        <v>125.19</v>
      </c>
      <c r="D44" s="11" t="s">
        <v>10</v>
      </c>
      <c r="E44" s="15">
        <f>E40*(C44/C40)</f>
        <v>1256.0105800802626</v>
      </c>
      <c r="F44" s="13">
        <v>12</v>
      </c>
      <c r="G44" s="16">
        <f>E44*F44</f>
        <v>15072.126960963151</v>
      </c>
      <c r="H44" s="16">
        <f>G44</f>
        <v>15072.126960963151</v>
      </c>
      <c r="I44" s="16"/>
      <c r="J44" s="15">
        <f>J40*(C44/C40)</f>
        <v>1353.0659430864648</v>
      </c>
      <c r="K44" s="13">
        <v>12</v>
      </c>
      <c r="L44" s="16">
        <f>J44*K44</f>
        <v>16236.791317037578</v>
      </c>
      <c r="M44" s="16">
        <f>L44</f>
        <v>16236.791317037578</v>
      </c>
      <c r="O44" s="15">
        <f>(E40*(C44/C40))*20%</f>
        <v>251.20211601605251</v>
      </c>
      <c r="P44" s="38">
        <f>E44-O44</f>
        <v>1004.8084640642101</v>
      </c>
      <c r="Q44" s="11">
        <v>12</v>
      </c>
      <c r="R44" s="41">
        <f>P44*Q44</f>
        <v>12057.701568770521</v>
      </c>
      <c r="S44" s="16"/>
      <c r="T44" s="43">
        <f>(J40*(C44/C40))*20%</f>
        <v>270.61318861729296</v>
      </c>
      <c r="U44" s="41">
        <f>J44-T44</f>
        <v>1082.4527544691719</v>
      </c>
      <c r="V44" s="10">
        <v>12</v>
      </c>
      <c r="W44" s="41">
        <f>U44*V44</f>
        <v>12989.433053630062</v>
      </c>
    </row>
    <row r="45" spans="1:23">
      <c r="A45" s="11">
        <v>2015</v>
      </c>
      <c r="B45" s="11">
        <v>2</v>
      </c>
      <c r="C45" s="11">
        <v>125.25</v>
      </c>
      <c r="D45" s="11" t="s">
        <v>9</v>
      </c>
      <c r="E45" s="15"/>
      <c r="G45" s="16"/>
      <c r="J45" s="15"/>
      <c r="K45" s="13"/>
      <c r="L45" s="16"/>
      <c r="M45" s="11"/>
      <c r="O45" s="15"/>
      <c r="R45" s="41"/>
      <c r="T45" s="42"/>
      <c r="U45" s="40"/>
      <c r="V45" s="40"/>
      <c r="W45" s="40"/>
    </row>
    <row r="46" spans="1:23">
      <c r="A46" s="11">
        <v>2015</v>
      </c>
      <c r="B46" s="11">
        <v>3</v>
      </c>
      <c r="C46" s="11">
        <v>125.26</v>
      </c>
      <c r="D46" s="11" t="s">
        <v>8</v>
      </c>
      <c r="E46" s="15"/>
      <c r="G46" s="16"/>
      <c r="J46" s="15"/>
      <c r="K46" s="13"/>
      <c r="L46" s="16"/>
      <c r="M46" s="11"/>
      <c r="O46" s="15"/>
      <c r="R46" s="41"/>
      <c r="T46" s="42"/>
      <c r="U46" s="40"/>
      <c r="V46" s="40"/>
      <c r="W46" s="40"/>
    </row>
    <row r="47" spans="1:23">
      <c r="A47" s="11">
        <v>2015</v>
      </c>
      <c r="B47" s="11">
        <v>4</v>
      </c>
      <c r="C47" s="11">
        <v>125.28</v>
      </c>
      <c r="D47" s="11" t="s">
        <v>7</v>
      </c>
      <c r="E47" s="15"/>
      <c r="G47" s="16"/>
      <c r="J47" s="15"/>
      <c r="K47" s="13"/>
      <c r="L47" s="16"/>
      <c r="M47" s="11"/>
      <c r="O47" s="15"/>
      <c r="R47" s="41"/>
      <c r="T47" s="42"/>
      <c r="U47" s="40"/>
      <c r="V47" s="40"/>
      <c r="W47" s="40"/>
    </row>
    <row r="48" spans="1:23" ht="12">
      <c r="A48" s="3">
        <v>2016</v>
      </c>
      <c r="B48" s="3">
        <v>1</v>
      </c>
      <c r="C48" s="3">
        <v>125.26</v>
      </c>
      <c r="D48" s="11" t="s">
        <v>6</v>
      </c>
      <c r="E48" s="34">
        <f>E44*(C48/C44)</f>
        <v>1256.7128785114921</v>
      </c>
      <c r="F48" s="13">
        <v>12</v>
      </c>
      <c r="G48" s="16">
        <f>E48*F48</f>
        <v>15080.554542137907</v>
      </c>
      <c r="H48" s="16">
        <f>G48</f>
        <v>15080.554542137907</v>
      </c>
      <c r="I48" s="16"/>
      <c r="J48" s="34">
        <f>J44*(C48/C44)</f>
        <v>1353.822510032835</v>
      </c>
      <c r="K48" s="13">
        <v>12</v>
      </c>
      <c r="L48" s="16">
        <f>J48*K48</f>
        <v>16245.87012039402</v>
      </c>
      <c r="M48" s="16">
        <f>L48</f>
        <v>16245.87012039402</v>
      </c>
      <c r="O48" s="15">
        <f>(E44*(C48/C44))*20%</f>
        <v>251.34257570229843</v>
      </c>
      <c r="P48" s="38">
        <f>E48-O48</f>
        <v>1005.3703028091937</v>
      </c>
      <c r="Q48" s="11">
        <v>12</v>
      </c>
      <c r="R48" s="41">
        <f>P48*Q48</f>
        <v>12064.443633710325</v>
      </c>
      <c r="S48" s="16"/>
      <c r="T48" s="43">
        <f>(J44*(C48/C44))*20%</f>
        <v>270.764502006567</v>
      </c>
      <c r="U48" s="41">
        <f>J48-T48</f>
        <v>1083.058008026268</v>
      </c>
      <c r="V48" s="10">
        <v>12</v>
      </c>
      <c r="W48" s="41">
        <f>U48*V48</f>
        <v>12996.696096315216</v>
      </c>
    </row>
    <row r="49" spans="4:23">
      <c r="E49" s="12"/>
      <c r="J49" s="12"/>
      <c r="K49" s="13"/>
      <c r="L49" s="11"/>
      <c r="M49" s="11"/>
      <c r="O49" s="14"/>
      <c r="R49" s="38"/>
      <c r="T49" s="42"/>
      <c r="U49" s="40"/>
      <c r="V49" s="40"/>
      <c r="W49" s="40"/>
    </row>
    <row r="50" spans="4:23">
      <c r="E50" s="33"/>
      <c r="F50" s="18"/>
      <c r="G50" s="19">
        <f>SUM(G8:G48)</f>
        <v>158550.49252097774</v>
      </c>
      <c r="H50" s="20">
        <f>SUM(H28:H48)</f>
        <v>74893.506019700842</v>
      </c>
      <c r="I50" s="16"/>
      <c r="J50" s="33"/>
      <c r="K50" s="18"/>
      <c r="L50" s="19">
        <f>SUM(L8:L48)</f>
        <v>170802.12148850784</v>
      </c>
      <c r="M50" s="20">
        <f>SUM(M28:M48)</f>
        <v>80680.731484859542</v>
      </c>
      <c r="O50" s="44"/>
      <c r="P50" s="45"/>
      <c r="Q50" s="37"/>
      <c r="R50" s="47">
        <f>SUM(R24:R48)</f>
        <v>59914.804815760668</v>
      </c>
      <c r="S50" s="16"/>
      <c r="T50" s="46"/>
      <c r="U50" s="45"/>
      <c r="V50" s="45"/>
      <c r="W50" s="47">
        <f>SUM(W24:W48)</f>
        <v>64544.585187887642</v>
      </c>
    </row>
    <row r="51" spans="4:23">
      <c r="E51" s="10"/>
      <c r="F51" s="27"/>
      <c r="G51" s="28"/>
      <c r="H51" s="28"/>
      <c r="I51" s="16"/>
      <c r="J51" s="10"/>
      <c r="K51" s="27"/>
      <c r="L51" s="28"/>
      <c r="M51" s="28"/>
      <c r="S51" s="16"/>
    </row>
    <row r="52" spans="4:23">
      <c r="E52" s="10"/>
      <c r="F52" s="27"/>
      <c r="G52" s="28"/>
      <c r="H52" s="28"/>
      <c r="I52" s="16"/>
      <c r="J52" s="10"/>
      <c r="K52" s="27"/>
      <c r="L52" s="28"/>
      <c r="M52" s="28"/>
      <c r="S52" s="16"/>
    </row>
    <row r="53" spans="4:23">
      <c r="E53" s="10"/>
      <c r="F53" s="27"/>
      <c r="G53" s="28"/>
      <c r="H53" s="28"/>
      <c r="I53" s="16"/>
      <c r="J53" s="10"/>
      <c r="K53" s="27"/>
      <c r="L53" s="28"/>
      <c r="M53" s="28"/>
      <c r="S53" s="16"/>
    </row>
    <row r="54" spans="4:23" ht="12">
      <c r="D54" s="26">
        <v>0.7</v>
      </c>
      <c r="G54" s="29">
        <f>G50*D54</f>
        <v>110985.34476468441</v>
      </c>
      <c r="H54" s="35">
        <f>H50*D54</f>
        <v>52425.454213790588</v>
      </c>
      <c r="I54" s="31"/>
      <c r="J54" s="31"/>
      <c r="K54" s="31"/>
      <c r="L54" s="29">
        <f>L50*D54</f>
        <v>119561.48504195547</v>
      </c>
      <c r="M54" s="35">
        <f>M50*D54</f>
        <v>56476.512039401678</v>
      </c>
      <c r="R54" s="35">
        <f>R50*D54</f>
        <v>41940.363371032465</v>
      </c>
      <c r="S54" s="36"/>
      <c r="W54" s="35">
        <f>W50*D54</f>
        <v>45181.209631521349</v>
      </c>
    </row>
    <row r="55" spans="4:23">
      <c r="D55" s="26">
        <v>0.3</v>
      </c>
      <c r="G55" s="29">
        <f>G50*D55</f>
        <v>47565.147756293321</v>
      </c>
      <c r="H55" s="29">
        <f>H50*D55</f>
        <v>22468.051805910251</v>
      </c>
      <c r="I55" s="31"/>
      <c r="J55" s="31"/>
      <c r="K55" s="31"/>
      <c r="L55" s="29">
        <f>L50*D55</f>
        <v>51240.636446552351</v>
      </c>
      <c r="M55" s="29">
        <f>M50*D55</f>
        <v>24204.21944545786</v>
      </c>
      <c r="R55" s="29">
        <f>R50*D55</f>
        <v>17974.4414447282</v>
      </c>
      <c r="S55" s="36"/>
      <c r="W55" s="29">
        <f>W50*D55</f>
        <v>19363.375556366293</v>
      </c>
    </row>
    <row r="56" spans="4:23">
      <c r="D56" s="26"/>
      <c r="G56" s="29"/>
      <c r="H56" s="29"/>
      <c r="I56" s="31"/>
      <c r="J56" s="31"/>
      <c r="K56" s="31"/>
      <c r="L56" s="29"/>
      <c r="M56" s="29"/>
      <c r="S56" s="36"/>
    </row>
    <row r="57" spans="4:23">
      <c r="G57" s="29">
        <f>SUM(G54:G55)</f>
        <v>158550.49252097774</v>
      </c>
      <c r="H57" s="29">
        <f>SUM(H54:H55)</f>
        <v>74893.506019700842</v>
      </c>
      <c r="I57" s="29"/>
      <c r="J57" s="29"/>
      <c r="K57" s="29"/>
      <c r="L57" s="29">
        <f>SUM(L54:L55)</f>
        <v>170802.12148850784</v>
      </c>
      <c r="M57" s="29">
        <f>SUM(M54:M55)</f>
        <v>80680.731484859542</v>
      </c>
      <c r="R57" s="29">
        <f>SUM(R54:R55)</f>
        <v>59914.804815760668</v>
      </c>
      <c r="S57" s="29"/>
      <c r="W57" s="29">
        <f>SUM(W54:W55)</f>
        <v>64544.585187887642</v>
      </c>
    </row>
    <row r="60" spans="4:23" ht="12">
      <c r="D60" s="26">
        <v>0.7</v>
      </c>
      <c r="G60" s="30">
        <f>G50*D60</f>
        <v>110985.34476468441</v>
      </c>
      <c r="H60" s="39">
        <f>H50*D60</f>
        <v>52425.454213790588</v>
      </c>
      <c r="I60" s="30"/>
      <c r="J60" s="30"/>
      <c r="K60" s="30"/>
      <c r="L60" s="30">
        <f>L50*D60</f>
        <v>119561.48504195547</v>
      </c>
      <c r="M60" s="39">
        <f>M50*D60</f>
        <v>56476.512039401678</v>
      </c>
      <c r="S60" s="30"/>
    </row>
    <row r="61" spans="4:23">
      <c r="D61" s="26">
        <v>0.3</v>
      </c>
      <c r="G61" s="30">
        <f>G50*D61</f>
        <v>47565.147756293321</v>
      </c>
      <c r="H61" s="30">
        <f>H50*D61</f>
        <v>22468.051805910251</v>
      </c>
      <c r="I61" s="30"/>
      <c r="J61" s="30"/>
      <c r="K61" s="30"/>
      <c r="L61" s="30">
        <f>L50*D61</f>
        <v>51240.636446552351</v>
      </c>
      <c r="M61" s="30">
        <f>M50*D61</f>
        <v>24204.21944545786</v>
      </c>
      <c r="S61" s="30"/>
    </row>
    <row r="62" spans="4:23">
      <c r="D62" s="26"/>
      <c r="G62" s="30"/>
      <c r="H62" s="30"/>
      <c r="I62" s="30"/>
      <c r="J62" s="30"/>
      <c r="K62" s="30"/>
      <c r="L62" s="30"/>
      <c r="M62" s="30"/>
      <c r="S62" s="30"/>
    </row>
    <row r="63" spans="4:23">
      <c r="G63" s="30">
        <f>SUM(G60:G61)</f>
        <v>158550.49252097774</v>
      </c>
      <c r="H63" s="30">
        <f>SUM(H60:H61)</f>
        <v>74893.506019700842</v>
      </c>
      <c r="I63" s="30"/>
      <c r="J63" s="30"/>
      <c r="K63" s="30"/>
      <c r="L63" s="30">
        <f>SUM(L60:L61)</f>
        <v>170802.12148850784</v>
      </c>
      <c r="M63" s="30">
        <f>SUM(M60:M61)</f>
        <v>80680.731484859542</v>
      </c>
      <c r="S63" s="30"/>
    </row>
  </sheetData>
  <mergeCells count="7">
    <mergeCell ref="O3:W3"/>
    <mergeCell ref="O2:R2"/>
    <mergeCell ref="T2:W2"/>
    <mergeCell ref="A1:B1"/>
    <mergeCell ref="A2:B2"/>
    <mergeCell ref="E2:H2"/>
    <mergeCell ref="J2:M2"/>
  </mergeCells>
  <pageMargins left="0.78740157480314965" right="0.39370078740157483" top="0.19685039370078741" bottom="0.19685039370078741" header="0.19685039370078741" footer="0.19685039370078741"/>
  <pageSetup paperSize="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I24" sqref="I24"/>
    </sheetView>
  </sheetViews>
  <sheetFormatPr baseColWidth="10" defaultRowHeight="13.2"/>
  <cols>
    <col min="2" max="2" width="11.5546875" style="1"/>
    <col min="3" max="4" width="10.6640625" style="1" customWidth="1"/>
    <col min="5" max="5" width="11.5546875" style="1"/>
  </cols>
  <sheetData>
    <row r="1" spans="1:5" s="2" customFormat="1">
      <c r="B1" s="1"/>
      <c r="C1" s="1"/>
      <c r="D1" s="1"/>
      <c r="E1" s="1"/>
    </row>
    <row r="2" spans="1:5" s="2" customFormat="1">
      <c r="B2" s="1"/>
      <c r="C2" s="1"/>
      <c r="D2" s="1"/>
      <c r="E2" s="1"/>
    </row>
    <row r="3" spans="1:5">
      <c r="A3" s="11" t="s">
        <v>4</v>
      </c>
      <c r="B3" s="23" t="s">
        <v>45</v>
      </c>
      <c r="C3" s="24">
        <v>0.7</v>
      </c>
      <c r="D3" s="25">
        <v>0.3</v>
      </c>
      <c r="E3" s="23" t="s">
        <v>46</v>
      </c>
    </row>
    <row r="4" spans="1:5" s="2" customFormat="1">
      <c r="A4" s="11"/>
      <c r="B4" s="23"/>
      <c r="C4" s="24"/>
      <c r="D4" s="25"/>
      <c r="E4" s="23"/>
    </row>
    <row r="5" spans="1:5" hidden="1">
      <c r="A5" s="3">
        <v>2005</v>
      </c>
      <c r="B5" s="1">
        <v>910</v>
      </c>
      <c r="C5" s="16">
        <f>B5*$C$3</f>
        <v>637</v>
      </c>
      <c r="D5" s="16">
        <f>B5*$D$3</f>
        <v>273</v>
      </c>
      <c r="E5" s="13">
        <f>C5+D5</f>
        <v>910</v>
      </c>
    </row>
    <row r="6" spans="1:5" s="2" customFormat="1">
      <c r="A6" s="3"/>
      <c r="B6" s="1"/>
      <c r="C6" s="16"/>
      <c r="D6" s="16"/>
      <c r="E6" s="13"/>
    </row>
    <row r="7" spans="1:5" s="9" customFormat="1" ht="12">
      <c r="A7" s="3">
        <f>A5+1</f>
        <v>2006</v>
      </c>
      <c r="B7" s="13">
        <v>1007</v>
      </c>
      <c r="C7" s="16">
        <f>B7*$C$3</f>
        <v>704.9</v>
      </c>
      <c r="D7" s="16">
        <f>B7*$D$3</f>
        <v>302.09999999999997</v>
      </c>
      <c r="E7" s="13">
        <f>C7+D7</f>
        <v>1007</v>
      </c>
    </row>
    <row r="8" spans="1:5" s="9" customFormat="1" ht="12">
      <c r="A8" s="3">
        <f t="shared" ref="A8:A17" si="0">A7+1</f>
        <v>2007</v>
      </c>
      <c r="B8" s="13">
        <v>1021</v>
      </c>
      <c r="C8" s="16">
        <f t="shared" ref="C8:C17" si="1">B8*$C$3</f>
        <v>714.69999999999993</v>
      </c>
      <c r="D8" s="16">
        <f t="shared" ref="D8:D17" si="2">B8*$D$3</f>
        <v>306.3</v>
      </c>
      <c r="E8" s="13">
        <f t="shared" ref="E8:E17" si="3">C8+D8</f>
        <v>1021</v>
      </c>
    </row>
    <row r="9" spans="1:5" s="9" customFormat="1" ht="12">
      <c r="A9" s="3">
        <f t="shared" si="0"/>
        <v>2008</v>
      </c>
      <c r="B9" s="13">
        <v>1093</v>
      </c>
      <c r="C9" s="16">
        <f t="shared" si="1"/>
        <v>765.09999999999991</v>
      </c>
      <c r="D9" s="16">
        <f t="shared" si="2"/>
        <v>327.9</v>
      </c>
      <c r="E9" s="13">
        <f t="shared" si="3"/>
        <v>1093</v>
      </c>
    </row>
    <row r="10" spans="1:5" s="9" customFormat="1" ht="12">
      <c r="A10" s="3">
        <f t="shared" si="0"/>
        <v>2009</v>
      </c>
      <c r="B10" s="13">
        <v>1124</v>
      </c>
      <c r="C10" s="16">
        <f t="shared" si="1"/>
        <v>786.8</v>
      </c>
      <c r="D10" s="16">
        <f t="shared" si="2"/>
        <v>337.2</v>
      </c>
      <c r="E10" s="13">
        <f t="shared" si="3"/>
        <v>1124</v>
      </c>
    </row>
    <row r="11" spans="1:5" s="9" customFormat="1" ht="12">
      <c r="A11" s="3">
        <f t="shared" si="0"/>
        <v>2010</v>
      </c>
      <c r="B11" s="13">
        <v>1135</v>
      </c>
      <c r="C11" s="16">
        <f t="shared" si="1"/>
        <v>794.5</v>
      </c>
      <c r="D11" s="16">
        <f t="shared" si="2"/>
        <v>340.5</v>
      </c>
      <c r="E11" s="13">
        <f t="shared" si="3"/>
        <v>1135</v>
      </c>
    </row>
    <row r="12" spans="1:5" s="9" customFormat="1" ht="12">
      <c r="A12" s="3">
        <f t="shared" si="0"/>
        <v>2011</v>
      </c>
      <c r="B12" s="13">
        <v>1157</v>
      </c>
      <c r="C12" s="16">
        <f t="shared" si="1"/>
        <v>809.9</v>
      </c>
      <c r="D12" s="16">
        <f t="shared" si="2"/>
        <v>347.09999999999997</v>
      </c>
      <c r="E12" s="13">
        <f t="shared" si="3"/>
        <v>1157</v>
      </c>
    </row>
    <row r="13" spans="1:5" s="9" customFormat="1" ht="12">
      <c r="A13" s="3">
        <f t="shared" si="0"/>
        <v>2012</v>
      </c>
      <c r="B13" s="13">
        <v>1195</v>
      </c>
      <c r="C13" s="16">
        <f t="shared" si="1"/>
        <v>836.5</v>
      </c>
      <c r="D13" s="16">
        <f t="shared" si="2"/>
        <v>358.5</v>
      </c>
      <c r="E13" s="13">
        <f t="shared" si="3"/>
        <v>1195</v>
      </c>
    </row>
    <row r="14" spans="1:5" s="9" customFormat="1" ht="12">
      <c r="A14" s="3">
        <f t="shared" si="0"/>
        <v>2013</v>
      </c>
      <c r="B14" s="13">
        <v>1202</v>
      </c>
      <c r="C14" s="16">
        <f t="shared" si="1"/>
        <v>841.4</v>
      </c>
      <c r="D14" s="16">
        <f t="shared" si="2"/>
        <v>360.59999999999997</v>
      </c>
      <c r="E14" s="13">
        <f t="shared" si="3"/>
        <v>1202</v>
      </c>
    </row>
    <row r="15" spans="1:5" s="9" customFormat="1" ht="12">
      <c r="A15" s="3">
        <f t="shared" si="0"/>
        <v>2014</v>
      </c>
      <c r="B15" s="13">
        <v>1205</v>
      </c>
      <c r="C15" s="16">
        <f t="shared" si="1"/>
        <v>843.5</v>
      </c>
      <c r="D15" s="16">
        <f t="shared" si="2"/>
        <v>361.5</v>
      </c>
      <c r="E15" s="13">
        <f t="shared" si="3"/>
        <v>1205</v>
      </c>
    </row>
    <row r="16" spans="1:5" s="9" customFormat="1" ht="12">
      <c r="A16" s="3">
        <f t="shared" si="0"/>
        <v>2015</v>
      </c>
      <c r="B16" s="13">
        <v>1214</v>
      </c>
      <c r="C16" s="16">
        <f t="shared" si="1"/>
        <v>849.8</v>
      </c>
      <c r="D16" s="16">
        <f t="shared" si="2"/>
        <v>364.2</v>
      </c>
      <c r="E16" s="13">
        <f t="shared" si="3"/>
        <v>1214</v>
      </c>
    </row>
    <row r="17" spans="1:5" s="9" customFormat="1" ht="12">
      <c r="A17" s="3">
        <f t="shared" si="0"/>
        <v>2016</v>
      </c>
      <c r="B17" s="13">
        <v>1324</v>
      </c>
      <c r="C17" s="16">
        <f t="shared" si="1"/>
        <v>926.8</v>
      </c>
      <c r="D17" s="16">
        <f t="shared" si="2"/>
        <v>397.2</v>
      </c>
      <c r="E17" s="13">
        <f t="shared" si="3"/>
        <v>1324</v>
      </c>
    </row>
    <row r="18" spans="1:5">
      <c r="B18" s="5">
        <f>SUM(B7:B17)</f>
        <v>12677</v>
      </c>
      <c r="C18" s="5">
        <f>SUM(C7:C17)</f>
        <v>8873.9</v>
      </c>
      <c r="D18" s="62">
        <f t="shared" ref="D18:E18" si="4">SUM(D7:D17)</f>
        <v>3803.0999999999995</v>
      </c>
      <c r="E18" s="5">
        <f t="shared" si="4"/>
        <v>12677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J35"/>
  <sheetViews>
    <sheetView workbookViewId="0">
      <selection activeCell="C23" sqref="C23"/>
    </sheetView>
  </sheetViews>
  <sheetFormatPr baseColWidth="10" defaultRowHeight="13.2"/>
  <cols>
    <col min="2" max="2" width="12.5546875" bestFit="1" customWidth="1"/>
    <col min="3" max="3" width="12.88671875" style="2" bestFit="1" customWidth="1"/>
    <col min="4" max="4" width="12.5546875" style="2" customWidth="1"/>
    <col min="5" max="5" width="10.109375" bestFit="1" customWidth="1"/>
    <col min="7" max="7" width="13.109375" customWidth="1"/>
    <col min="9" max="10" width="11.6640625" bestFit="1" customWidth="1"/>
  </cols>
  <sheetData>
    <row r="4" spans="2:10">
      <c r="B4" s="48" t="s">
        <v>56</v>
      </c>
      <c r="D4" s="48"/>
      <c r="E4" s="48"/>
      <c r="F4" s="48"/>
      <c r="G4" s="48" t="s">
        <v>55</v>
      </c>
    </row>
    <row r="6" spans="2:10">
      <c r="B6" s="23" t="s">
        <v>54</v>
      </c>
      <c r="C6" s="23" t="s">
        <v>54</v>
      </c>
      <c r="D6" s="23" t="s">
        <v>53</v>
      </c>
      <c r="E6" s="23" t="s">
        <v>53</v>
      </c>
      <c r="G6" s="23" t="s">
        <v>54</v>
      </c>
      <c r="H6" s="23" t="s">
        <v>54</v>
      </c>
      <c r="I6" s="23" t="s">
        <v>53</v>
      </c>
      <c r="J6" s="23" t="s">
        <v>53</v>
      </c>
    </row>
    <row r="8" spans="2:10">
      <c r="B8" s="48" t="s">
        <v>49</v>
      </c>
      <c r="C8" s="48" t="s">
        <v>50</v>
      </c>
      <c r="D8" s="48" t="s">
        <v>52</v>
      </c>
      <c r="E8" s="48" t="s">
        <v>48</v>
      </c>
      <c r="G8" s="48" t="s">
        <v>49</v>
      </c>
      <c r="H8" s="48" t="s">
        <v>48</v>
      </c>
      <c r="I8" s="48" t="s">
        <v>50</v>
      </c>
      <c r="J8" s="48" t="s">
        <v>52</v>
      </c>
    </row>
    <row r="9" spans="2:10" s="2" customFormat="1">
      <c r="B9" s="23" t="s">
        <v>41</v>
      </c>
      <c r="C9" s="23" t="s">
        <v>41</v>
      </c>
      <c r="D9" s="23"/>
      <c r="E9" s="23" t="s">
        <v>51</v>
      </c>
      <c r="G9" s="23" t="s">
        <v>41</v>
      </c>
      <c r="H9" s="23" t="s">
        <v>51</v>
      </c>
      <c r="I9" s="23" t="s">
        <v>41</v>
      </c>
      <c r="J9" s="23" t="s">
        <v>41</v>
      </c>
    </row>
    <row r="10" spans="2:10" s="2" customFormat="1">
      <c r="B10" s="48"/>
      <c r="C10" s="48"/>
      <c r="D10" s="48"/>
      <c r="E10" s="48"/>
    </row>
    <row r="11" spans="2:10">
      <c r="B11" s="49">
        <v>280000</v>
      </c>
      <c r="C11" s="50">
        <v>1250</v>
      </c>
      <c r="D11" s="49">
        <f>C11*12</f>
        <v>15000</v>
      </c>
      <c r="E11" s="52">
        <f>(C11*12)/B11</f>
        <v>5.3571428571428568E-2</v>
      </c>
      <c r="G11" s="50">
        <v>280000</v>
      </c>
      <c r="H11" s="51">
        <v>5.3600000000000002E-2</v>
      </c>
      <c r="I11" s="50">
        <f>G11*H11/12</f>
        <v>1250.6666666666667</v>
      </c>
      <c r="J11" s="50">
        <f>H11*G11</f>
        <v>15008</v>
      </c>
    </row>
    <row r="12" spans="2:10" s="2" customFormat="1">
      <c r="B12" s="50">
        <v>280000</v>
      </c>
      <c r="C12" s="50">
        <v>1350</v>
      </c>
      <c r="D12" s="49">
        <f>C12*12</f>
        <v>16200</v>
      </c>
      <c r="E12" s="52">
        <f>(C12*12)/B12</f>
        <v>5.7857142857142857E-2</v>
      </c>
      <c r="G12" s="50">
        <v>280000</v>
      </c>
      <c r="H12" s="51">
        <v>5.79E-2</v>
      </c>
      <c r="I12" s="50">
        <f>G12*H12/12</f>
        <v>1351</v>
      </c>
      <c r="J12" s="50">
        <f>H12*G12</f>
        <v>16212</v>
      </c>
    </row>
    <row r="13" spans="2:10" s="2" customFormat="1">
      <c r="B13" s="50"/>
      <c r="C13" s="50"/>
      <c r="D13" s="49"/>
      <c r="E13" s="51"/>
      <c r="G13" s="50"/>
      <c r="H13" s="51"/>
      <c r="I13" s="50"/>
      <c r="J13" s="50"/>
    </row>
    <row r="14" spans="2:10">
      <c r="B14" s="50">
        <v>300000</v>
      </c>
      <c r="C14" s="50">
        <v>1250</v>
      </c>
      <c r="D14" s="49">
        <f>C14*12</f>
        <v>15000</v>
      </c>
      <c r="E14" s="52">
        <f>(C14*12)/B14</f>
        <v>0.05</v>
      </c>
      <c r="G14" s="50">
        <v>300000</v>
      </c>
      <c r="H14" s="51">
        <v>5.3571000000000001E-2</v>
      </c>
      <c r="I14" s="50">
        <f>G14*H14/12</f>
        <v>1339.2749999999999</v>
      </c>
      <c r="J14" s="50">
        <f>H14*G14</f>
        <v>16071.3</v>
      </c>
    </row>
    <row r="15" spans="2:10" s="2" customFormat="1">
      <c r="B15" s="50">
        <v>300000</v>
      </c>
      <c r="C15" s="50">
        <v>1350</v>
      </c>
      <c r="D15" s="49">
        <f>C15*12</f>
        <v>16200</v>
      </c>
      <c r="E15" s="52">
        <f>(C15*12)/B15</f>
        <v>5.3999999999999999E-2</v>
      </c>
      <c r="G15" s="50">
        <v>300000</v>
      </c>
      <c r="H15" s="51">
        <v>5.7856999999999999E-2</v>
      </c>
      <c r="I15" s="50">
        <f>G15*H15/12</f>
        <v>1446.425</v>
      </c>
      <c r="J15" s="50">
        <f>H15*G15</f>
        <v>17357.099999999999</v>
      </c>
    </row>
    <row r="16" spans="2:10">
      <c r="B16" s="50"/>
      <c r="C16" s="50"/>
      <c r="D16" s="50"/>
      <c r="E16" s="51"/>
      <c r="G16" s="50"/>
      <c r="H16" s="51"/>
      <c r="I16" s="50"/>
      <c r="J16" s="50"/>
    </row>
    <row r="17" spans="1:10">
      <c r="B17" s="50"/>
      <c r="C17" s="50"/>
      <c r="D17" s="50"/>
      <c r="E17" s="51"/>
      <c r="G17" s="50"/>
      <c r="H17" s="51"/>
      <c r="I17" s="50"/>
      <c r="J17" s="50"/>
    </row>
    <row r="18" spans="1:10" s="2" customFormat="1">
      <c r="A18" s="48" t="s">
        <v>57</v>
      </c>
      <c r="B18" s="49">
        <v>320000</v>
      </c>
      <c r="C18" s="50">
        <v>1250</v>
      </c>
      <c r="D18" s="49">
        <f>C18*12</f>
        <v>15000</v>
      </c>
      <c r="E18" s="51">
        <f>(C18*12)/B18</f>
        <v>4.6875E-2</v>
      </c>
      <c r="G18" s="50">
        <v>320000</v>
      </c>
      <c r="H18" s="52">
        <v>5.3571000000000001E-2</v>
      </c>
      <c r="I18" s="50">
        <f>G18*H18/12</f>
        <v>1428.5600000000002</v>
      </c>
      <c r="J18" s="50">
        <f>H18*G18</f>
        <v>17142.72</v>
      </c>
    </row>
    <row r="19" spans="1:10" s="2" customFormat="1">
      <c r="A19" s="48" t="s">
        <v>57</v>
      </c>
      <c r="B19" s="50">
        <v>320000</v>
      </c>
      <c r="C19" s="50">
        <v>1350</v>
      </c>
      <c r="D19" s="49">
        <f>C19*12</f>
        <v>16200</v>
      </c>
      <c r="E19" s="51">
        <f>(C19*12)/B19</f>
        <v>5.0625000000000003E-2</v>
      </c>
      <c r="G19" s="50">
        <v>320000</v>
      </c>
      <c r="H19" s="52">
        <v>5.7856999999999999E-2</v>
      </c>
      <c r="I19" s="50">
        <f>G19*H19/12</f>
        <v>1542.8533333333332</v>
      </c>
      <c r="J19" s="50">
        <f>H19*G19</f>
        <v>18514.239999999998</v>
      </c>
    </row>
    <row r="20" spans="1:10" s="2" customFormat="1">
      <c r="A20" s="48"/>
      <c r="B20" s="50"/>
      <c r="C20" s="50"/>
      <c r="D20" s="49"/>
      <c r="E20" s="51"/>
      <c r="G20" s="50"/>
      <c r="H20" s="51"/>
      <c r="I20" s="50"/>
      <c r="J20" s="50"/>
    </row>
    <row r="21" spans="1:10" s="2" customFormat="1">
      <c r="A21" s="48" t="s">
        <v>57</v>
      </c>
      <c r="B21" s="50">
        <v>350000</v>
      </c>
      <c r="C21" s="50">
        <v>1250</v>
      </c>
      <c r="D21" s="49">
        <f>C21*12</f>
        <v>15000</v>
      </c>
      <c r="E21" s="51">
        <f>(C21*12)/B21</f>
        <v>4.2857142857142858E-2</v>
      </c>
      <c r="G21" s="50">
        <v>350000</v>
      </c>
      <c r="H21" s="52">
        <v>0.05</v>
      </c>
      <c r="I21" s="50">
        <f>G21*H21/12</f>
        <v>1458.3333333333333</v>
      </c>
      <c r="J21" s="50">
        <f>H21*G21</f>
        <v>17500</v>
      </c>
    </row>
    <row r="22" spans="1:10" s="2" customFormat="1">
      <c r="A22" s="48" t="s">
        <v>57</v>
      </c>
      <c r="B22" s="50">
        <v>350000</v>
      </c>
      <c r="C22" s="50">
        <v>1350</v>
      </c>
      <c r="D22" s="49">
        <f>C22*12</f>
        <v>16200</v>
      </c>
      <c r="E22" s="51">
        <f>(C22*12)/B22</f>
        <v>4.6285714285714284E-2</v>
      </c>
      <c r="G22" s="50">
        <v>350000</v>
      </c>
      <c r="H22" s="52">
        <v>5.3999999999999999E-2</v>
      </c>
      <c r="I22" s="50">
        <f>G22*H22/12</f>
        <v>1575</v>
      </c>
      <c r="J22" s="50">
        <f>H22*G22</f>
        <v>18900</v>
      </c>
    </row>
    <row r="23" spans="1:10">
      <c r="B23" s="50"/>
      <c r="C23" s="50"/>
      <c r="D23" s="50"/>
      <c r="E23" s="51"/>
      <c r="G23" s="50"/>
      <c r="H23" s="51"/>
      <c r="I23" s="50"/>
      <c r="J23" s="50"/>
    </row>
    <row r="24" spans="1:10">
      <c r="B24" s="50"/>
      <c r="C24" s="50"/>
      <c r="D24" s="50"/>
      <c r="E24" s="51"/>
      <c r="G24" s="50"/>
      <c r="H24" s="51"/>
      <c r="I24" s="50"/>
      <c r="J24" s="50"/>
    </row>
    <row r="25" spans="1:10">
      <c r="B25" s="50"/>
      <c r="C25" s="50"/>
      <c r="D25" s="50"/>
      <c r="E25" s="51"/>
      <c r="G25" s="50"/>
      <c r="H25" s="51"/>
      <c r="I25" s="50"/>
      <c r="J25" s="50"/>
    </row>
    <row r="26" spans="1:10">
      <c r="B26" s="50"/>
      <c r="C26" s="50"/>
      <c r="D26" s="50"/>
      <c r="E26" s="51"/>
      <c r="G26" s="50"/>
      <c r="H26" s="51"/>
      <c r="I26" s="50"/>
      <c r="J26" s="50"/>
    </row>
    <row r="27" spans="1:10">
      <c r="B27" s="50"/>
      <c r="C27" s="50"/>
      <c r="D27" s="50"/>
      <c r="E27" s="51"/>
      <c r="G27" s="50"/>
      <c r="H27" s="51"/>
      <c r="I27" s="50"/>
      <c r="J27" s="50"/>
    </row>
    <row r="28" spans="1:10">
      <c r="B28" s="50"/>
      <c r="C28" s="50"/>
      <c r="D28" s="50"/>
      <c r="E28" s="51"/>
      <c r="G28" s="50"/>
      <c r="H28" s="51"/>
      <c r="I28" s="50"/>
      <c r="J28" s="50"/>
    </row>
    <row r="29" spans="1:10">
      <c r="B29" s="50"/>
      <c r="C29" s="50"/>
      <c r="D29" s="50"/>
      <c r="E29" s="51"/>
      <c r="G29" s="50"/>
      <c r="H29" s="51"/>
      <c r="I29" s="50"/>
      <c r="J29" s="50"/>
    </row>
    <row r="30" spans="1:10">
      <c r="B30" s="50"/>
      <c r="C30" s="50"/>
      <c r="D30" s="50"/>
    </row>
    <row r="31" spans="1:10">
      <c r="B31" s="50"/>
      <c r="C31" s="50"/>
      <c r="D31" s="50"/>
    </row>
    <row r="32" spans="1:10">
      <c r="B32" s="50"/>
      <c r="C32" s="50"/>
      <c r="D32" s="50"/>
    </row>
    <row r="33" spans="2:4">
      <c r="B33" s="50"/>
      <c r="C33" s="50"/>
      <c r="D33" s="50"/>
    </row>
    <row r="34" spans="2:4">
      <c r="B34" s="50"/>
      <c r="C34" s="50"/>
      <c r="D34" s="50"/>
    </row>
    <row r="35" spans="2:4">
      <c r="B35" s="50"/>
      <c r="C35" s="50"/>
      <c r="D35" s="50"/>
    </row>
  </sheetData>
  <pageMargins left="0.7" right="0.7" top="0.75" bottom="0.75" header="0.3" footer="0.3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3"/>
  <sheetViews>
    <sheetView workbookViewId="0">
      <pane xSplit="2" ySplit="3" topLeftCell="C4" activePane="bottomRight" state="frozen"/>
      <selection pane="topRight"/>
      <selection pane="bottomLeft"/>
      <selection pane="bottomRight" activeCell="K49" sqref="K49"/>
    </sheetView>
  </sheetViews>
  <sheetFormatPr baseColWidth="10" defaultColWidth="8.88671875" defaultRowHeight="11.4"/>
  <cols>
    <col min="1" max="1" width="7" style="9" customWidth="1"/>
    <col min="2" max="2" width="9.21875" style="9" customWidth="1"/>
    <col min="3" max="3" width="22.6640625" style="9" customWidth="1"/>
    <col min="4" max="4" width="12.6640625" style="11" customWidth="1"/>
    <col min="5" max="5" width="8.88671875" style="11"/>
    <col min="6" max="6" width="8.88671875" style="13"/>
    <col min="7" max="7" width="11.33203125" style="11" customWidth="1"/>
    <col min="8" max="8" width="10.6640625" style="11" customWidth="1"/>
    <col min="9" max="9" width="1.77734375" style="11" customWidth="1"/>
    <col min="10" max="11" width="8.88671875" style="9"/>
    <col min="12" max="12" width="11.33203125" style="9" customWidth="1"/>
    <col min="13" max="13" width="10.6640625" style="9" customWidth="1"/>
    <col min="14" max="16384" width="8.88671875" style="9"/>
  </cols>
  <sheetData>
    <row r="1" spans="1:13" ht="28.8" customHeight="1">
      <c r="A1" s="60" t="s">
        <v>0</v>
      </c>
      <c r="B1" s="61"/>
      <c r="C1" s="8" t="s">
        <v>44</v>
      </c>
      <c r="D1" s="8" t="s">
        <v>3</v>
      </c>
      <c r="E1" s="6" t="s">
        <v>41</v>
      </c>
      <c r="F1" s="7" t="s">
        <v>42</v>
      </c>
      <c r="G1" s="8" t="s">
        <v>43</v>
      </c>
      <c r="H1" s="8" t="s">
        <v>43</v>
      </c>
      <c r="I1" s="8"/>
      <c r="J1" s="6" t="s">
        <v>41</v>
      </c>
      <c r="K1" s="7" t="s">
        <v>42</v>
      </c>
      <c r="L1" s="8" t="s">
        <v>43</v>
      </c>
      <c r="M1" s="8" t="s">
        <v>43</v>
      </c>
    </row>
    <row r="2" spans="1:13" ht="12">
      <c r="A2" s="60" t="s">
        <v>1</v>
      </c>
      <c r="B2" s="61"/>
      <c r="C2" s="6" t="s">
        <v>2</v>
      </c>
      <c r="D2" s="6"/>
      <c r="E2" s="55" t="s">
        <v>59</v>
      </c>
      <c r="F2" s="56"/>
      <c r="G2" s="56"/>
      <c r="H2" s="57"/>
      <c r="I2" s="10"/>
      <c r="J2" s="55" t="s">
        <v>60</v>
      </c>
      <c r="K2" s="58"/>
      <c r="L2" s="58"/>
      <c r="M2" s="59"/>
    </row>
    <row r="3" spans="1:13" ht="12" customHeight="1">
      <c r="A3" s="11" t="s">
        <v>4</v>
      </c>
      <c r="B3" s="11" t="s">
        <v>5</v>
      </c>
      <c r="E3" s="12"/>
      <c r="J3" s="14"/>
    </row>
    <row r="4" spans="1:13" ht="12">
      <c r="A4" s="3">
        <v>2005</v>
      </c>
      <c r="B4" s="3">
        <v>1</v>
      </c>
      <c r="C4" s="4">
        <v>109.64</v>
      </c>
      <c r="E4" s="15">
        <v>1100</v>
      </c>
      <c r="J4" s="15">
        <v>1185</v>
      </c>
      <c r="K4" s="13"/>
      <c r="L4" s="11"/>
      <c r="M4" s="11"/>
    </row>
    <row r="5" spans="1:13">
      <c r="A5" s="11">
        <v>2005</v>
      </c>
      <c r="B5" s="11">
        <v>2</v>
      </c>
      <c r="C5" s="16">
        <v>110.08</v>
      </c>
      <c r="E5" s="15"/>
      <c r="J5" s="15"/>
      <c r="K5" s="13"/>
      <c r="L5" s="11"/>
      <c r="M5" s="11"/>
    </row>
    <row r="6" spans="1:13">
      <c r="A6" s="11">
        <v>2005</v>
      </c>
      <c r="B6" s="11">
        <v>3</v>
      </c>
      <c r="C6" s="16">
        <v>110.57</v>
      </c>
      <c r="E6" s="15"/>
      <c r="J6" s="15"/>
      <c r="K6" s="13"/>
      <c r="L6" s="11"/>
      <c r="M6" s="11"/>
    </row>
    <row r="7" spans="1:13">
      <c r="A7" s="11">
        <v>2005</v>
      </c>
      <c r="B7" s="11">
        <v>4</v>
      </c>
      <c r="C7" s="16">
        <v>111.01</v>
      </c>
      <c r="E7" s="15"/>
      <c r="J7" s="15"/>
      <c r="K7" s="13"/>
      <c r="L7" s="11"/>
      <c r="M7" s="11"/>
    </row>
    <row r="8" spans="1:13" ht="12">
      <c r="A8" s="3">
        <v>2006</v>
      </c>
      <c r="B8" s="3">
        <v>1</v>
      </c>
      <c r="C8" s="4">
        <v>111.47</v>
      </c>
      <c r="D8" s="11" t="s">
        <v>40</v>
      </c>
      <c r="E8" s="15">
        <f>E4*(C8/C4)</f>
        <v>1118.3600875592849</v>
      </c>
      <c r="F8" s="13">
        <v>12</v>
      </c>
      <c r="G8" s="16">
        <f>E8*F8</f>
        <v>13420.32105071142</v>
      </c>
      <c r="J8" s="15">
        <f>J4*(C8/C4)</f>
        <v>1204.7788215979569</v>
      </c>
      <c r="K8" s="13">
        <v>12</v>
      </c>
      <c r="L8" s="16">
        <f>J8*K8</f>
        <v>14457.345859175482</v>
      </c>
      <c r="M8" s="11"/>
    </row>
    <row r="9" spans="1:13">
      <c r="A9" s="11">
        <v>2006</v>
      </c>
      <c r="B9" s="11">
        <v>2</v>
      </c>
      <c r="C9" s="16">
        <v>111.98</v>
      </c>
      <c r="D9" s="11" t="s">
        <v>40</v>
      </c>
      <c r="E9" s="15"/>
      <c r="G9" s="16"/>
      <c r="J9" s="15"/>
      <c r="K9" s="13"/>
      <c r="L9" s="16"/>
      <c r="M9" s="11"/>
    </row>
    <row r="10" spans="1:13">
      <c r="A10" s="11">
        <v>2006</v>
      </c>
      <c r="B10" s="11">
        <v>3</v>
      </c>
      <c r="C10" s="16">
        <v>112.43</v>
      </c>
      <c r="D10" s="11" t="s">
        <v>40</v>
      </c>
      <c r="E10" s="15"/>
      <c r="G10" s="16"/>
      <c r="J10" s="15"/>
      <c r="K10" s="13"/>
      <c r="L10" s="16"/>
      <c r="M10" s="11"/>
    </row>
    <row r="11" spans="1:13">
      <c r="A11" s="11">
        <v>2006</v>
      </c>
      <c r="B11" s="11">
        <v>4</v>
      </c>
      <c r="C11" s="16">
        <v>112.77</v>
      </c>
      <c r="D11" s="11" t="s">
        <v>40</v>
      </c>
      <c r="E11" s="15"/>
      <c r="G11" s="16"/>
      <c r="J11" s="15"/>
      <c r="K11" s="13"/>
      <c r="L11" s="16"/>
      <c r="M11" s="11"/>
    </row>
    <row r="12" spans="1:13" ht="12">
      <c r="A12" s="3">
        <v>2007</v>
      </c>
      <c r="B12" s="3">
        <v>1</v>
      </c>
      <c r="C12" s="4">
        <v>113.07</v>
      </c>
      <c r="D12" s="11" t="s">
        <v>40</v>
      </c>
      <c r="E12" s="15">
        <f>E8*(C12/C8)</f>
        <v>1134.4126231302444</v>
      </c>
      <c r="F12" s="13">
        <v>12</v>
      </c>
      <c r="G12" s="16">
        <f>E12*F12</f>
        <v>13612.951477562932</v>
      </c>
      <c r="J12" s="15">
        <f>J8*(C12/C8)</f>
        <v>1222.071780372127</v>
      </c>
      <c r="K12" s="13">
        <v>12</v>
      </c>
      <c r="L12" s="16">
        <f>J12*K12</f>
        <v>14664.861364465523</v>
      </c>
      <c r="M12" s="11"/>
    </row>
    <row r="13" spans="1:13">
      <c r="A13" s="11">
        <v>2007</v>
      </c>
      <c r="B13" s="11">
        <v>2</v>
      </c>
      <c r="C13" s="16">
        <v>113.37</v>
      </c>
      <c r="D13" s="11" t="s">
        <v>40</v>
      </c>
      <c r="E13" s="15"/>
      <c r="G13" s="16"/>
      <c r="J13" s="15"/>
      <c r="K13" s="13"/>
      <c r="L13" s="16"/>
      <c r="M13" s="11"/>
    </row>
    <row r="14" spans="1:13">
      <c r="A14" s="11">
        <v>2007</v>
      </c>
      <c r="B14" s="11">
        <v>3</v>
      </c>
      <c r="C14" s="16">
        <v>113.68</v>
      </c>
      <c r="D14" s="11" t="s">
        <v>40</v>
      </c>
      <c r="E14" s="15"/>
      <c r="G14" s="16"/>
      <c r="J14" s="15"/>
      <c r="K14" s="13"/>
      <c r="L14" s="16"/>
      <c r="M14" s="11"/>
    </row>
    <row r="15" spans="1:13">
      <c r="A15" s="11">
        <v>2007</v>
      </c>
      <c r="B15" s="11">
        <v>4</v>
      </c>
      <c r="C15" s="16">
        <v>114.3</v>
      </c>
      <c r="D15" s="11" t="s">
        <v>39</v>
      </c>
      <c r="E15" s="15"/>
      <c r="G15" s="16"/>
      <c r="J15" s="15"/>
      <c r="K15" s="13"/>
      <c r="L15" s="16"/>
      <c r="M15" s="11"/>
    </row>
    <row r="16" spans="1:13" ht="12">
      <c r="A16" s="3">
        <v>2008</v>
      </c>
      <c r="B16" s="3">
        <v>1</v>
      </c>
      <c r="C16" s="4">
        <v>115.12</v>
      </c>
      <c r="D16" s="11" t="s">
        <v>38</v>
      </c>
      <c r="E16" s="15">
        <f>E12*(C16/C12)</f>
        <v>1154.9799343305363</v>
      </c>
      <c r="F16" s="13">
        <v>12</v>
      </c>
      <c r="G16" s="16">
        <f>E16*F16</f>
        <v>13859.759211966435</v>
      </c>
      <c r="J16" s="15">
        <f>J12*(C16/C12)</f>
        <v>1244.2283838015323</v>
      </c>
      <c r="K16" s="13">
        <v>12</v>
      </c>
      <c r="L16" s="16">
        <f>J16*K16</f>
        <v>14930.740605618388</v>
      </c>
      <c r="M16" s="11"/>
    </row>
    <row r="17" spans="1:20">
      <c r="A17" s="11">
        <v>2008</v>
      </c>
      <c r="B17" s="11">
        <v>2</v>
      </c>
      <c r="C17" s="16">
        <v>116.07</v>
      </c>
      <c r="D17" s="11" t="s">
        <v>37</v>
      </c>
      <c r="E17" s="15"/>
      <c r="G17" s="16"/>
      <c r="J17" s="15"/>
      <c r="K17" s="13"/>
      <c r="L17" s="16"/>
      <c r="M17" s="11"/>
    </row>
    <row r="18" spans="1:20">
      <c r="A18" s="11">
        <v>2008</v>
      </c>
      <c r="B18" s="11">
        <v>3</v>
      </c>
      <c r="C18" s="16">
        <v>117.03</v>
      </c>
      <c r="D18" s="11" t="s">
        <v>36</v>
      </c>
      <c r="E18" s="15"/>
      <c r="G18" s="16"/>
      <c r="J18" s="15"/>
      <c r="K18" s="13"/>
      <c r="L18" s="16"/>
      <c r="M18" s="11"/>
    </row>
    <row r="19" spans="1:20">
      <c r="A19" s="11">
        <v>2008</v>
      </c>
      <c r="B19" s="11">
        <v>4</v>
      </c>
      <c r="C19" s="16">
        <v>117.54</v>
      </c>
      <c r="D19" s="11" t="s">
        <v>35</v>
      </c>
      <c r="E19" s="15"/>
      <c r="G19" s="16"/>
      <c r="J19" s="15"/>
      <c r="K19" s="13"/>
      <c r="L19" s="16"/>
      <c r="M19" s="11"/>
    </row>
    <row r="20" spans="1:20" ht="12">
      <c r="A20" s="3">
        <v>2009</v>
      </c>
      <c r="B20" s="3">
        <v>1</v>
      </c>
      <c r="C20" s="4">
        <v>117.7</v>
      </c>
      <c r="D20" s="11" t="s">
        <v>34</v>
      </c>
      <c r="E20" s="15">
        <f>E16*(C20/C16)</f>
        <v>1180.8646479387085</v>
      </c>
      <c r="F20" s="13">
        <v>12</v>
      </c>
      <c r="G20" s="16">
        <f>E20*F20</f>
        <v>14170.375775264501</v>
      </c>
      <c r="J20" s="15">
        <f>J16*(C20/C16)</f>
        <v>1272.1132798248816</v>
      </c>
      <c r="K20" s="13">
        <v>12</v>
      </c>
      <c r="L20" s="16">
        <f>J20*K20</f>
        <v>15265.359357898578</v>
      </c>
      <c r="M20" s="11"/>
    </row>
    <row r="21" spans="1:20">
      <c r="A21" s="11">
        <v>2009</v>
      </c>
      <c r="B21" s="11">
        <v>2</v>
      </c>
      <c r="C21" s="16">
        <v>117.59</v>
      </c>
      <c r="D21" s="11" t="s">
        <v>33</v>
      </c>
      <c r="E21" s="15"/>
      <c r="G21" s="16"/>
      <c r="J21" s="15"/>
      <c r="K21" s="13"/>
      <c r="L21" s="16"/>
      <c r="M21" s="11"/>
    </row>
    <row r="22" spans="1:20">
      <c r="A22" s="11">
        <v>2009</v>
      </c>
      <c r="B22" s="11">
        <v>3</v>
      </c>
      <c r="C22" s="16">
        <v>117.41</v>
      </c>
      <c r="D22" s="11" t="s">
        <v>32</v>
      </c>
      <c r="E22" s="15"/>
      <c r="G22" s="16"/>
      <c r="J22" s="15"/>
      <c r="K22" s="13"/>
      <c r="L22" s="16"/>
      <c r="M22" s="11"/>
    </row>
    <row r="23" spans="1:20">
      <c r="A23" s="11">
        <v>2009</v>
      </c>
      <c r="B23" s="11">
        <v>4</v>
      </c>
      <c r="C23" s="16">
        <v>117.47</v>
      </c>
      <c r="D23" s="11" t="s">
        <v>31</v>
      </c>
      <c r="E23" s="15"/>
      <c r="G23" s="16"/>
      <c r="J23" s="15"/>
      <c r="K23" s="13"/>
      <c r="L23" s="16"/>
      <c r="M23" s="11"/>
    </row>
    <row r="24" spans="1:20" ht="12">
      <c r="A24" s="3">
        <v>2010</v>
      </c>
      <c r="B24" s="3">
        <v>1</v>
      </c>
      <c r="C24" s="4">
        <v>117.81</v>
      </c>
      <c r="D24" s="11" t="s">
        <v>30</v>
      </c>
      <c r="E24" s="15">
        <f>E20*(C24/C20)</f>
        <v>1181.9682597592118</v>
      </c>
      <c r="F24" s="13">
        <v>12</v>
      </c>
      <c r="G24" s="16">
        <f>E24*F24</f>
        <v>14183.619117110542</v>
      </c>
      <c r="J24" s="15">
        <f>J20*(C24/C20)</f>
        <v>1273.3021707406058</v>
      </c>
      <c r="K24" s="13">
        <v>12</v>
      </c>
      <c r="L24" s="16">
        <f>J24*K24</f>
        <v>15279.626048887269</v>
      </c>
      <c r="M24" s="11"/>
    </row>
    <row r="25" spans="1:20">
      <c r="A25" s="11">
        <v>2010</v>
      </c>
      <c r="B25" s="11">
        <v>2</v>
      </c>
      <c r="C25" s="16">
        <v>118.26</v>
      </c>
      <c r="D25" s="11" t="s">
        <v>29</v>
      </c>
      <c r="E25" s="15"/>
      <c r="G25" s="16"/>
      <c r="J25" s="15"/>
      <c r="K25" s="13"/>
      <c r="L25" s="16"/>
      <c r="M25" s="11"/>
    </row>
    <row r="26" spans="1:20">
      <c r="A26" s="11">
        <v>2010</v>
      </c>
      <c r="B26" s="11">
        <v>3</v>
      </c>
      <c r="C26" s="16">
        <v>118.7</v>
      </c>
      <c r="D26" s="11" t="s">
        <v>28</v>
      </c>
      <c r="E26" s="15"/>
      <c r="G26" s="16"/>
      <c r="J26" s="15"/>
      <c r="K26" s="13"/>
      <c r="L26" s="16"/>
      <c r="M26" s="11"/>
    </row>
    <row r="27" spans="1:20">
      <c r="A27" s="11">
        <v>2010</v>
      </c>
      <c r="B27" s="11">
        <v>4</v>
      </c>
      <c r="C27" s="16">
        <v>119.17</v>
      </c>
      <c r="D27" s="11" t="s">
        <v>27</v>
      </c>
      <c r="E27" s="15"/>
      <c r="G27" s="16"/>
      <c r="J27" s="15"/>
      <c r="K27" s="13"/>
      <c r="L27" s="16"/>
      <c r="M27" s="11"/>
    </row>
    <row r="28" spans="1:20" ht="12">
      <c r="A28" s="3">
        <v>2011</v>
      </c>
      <c r="B28" s="3">
        <v>1</v>
      </c>
      <c r="C28" s="4">
        <v>119.69</v>
      </c>
      <c r="D28" s="11" t="s">
        <v>26</v>
      </c>
      <c r="E28" s="15">
        <f>E24*(C28/C24)</f>
        <v>1200.8299890550893</v>
      </c>
      <c r="F28" s="13">
        <v>12</v>
      </c>
      <c r="G28" s="16">
        <f>E28*F28</f>
        <v>14409.959868661072</v>
      </c>
      <c r="H28" s="16">
        <f>G28</f>
        <v>14409.959868661072</v>
      </c>
      <c r="I28" s="16"/>
      <c r="J28" s="15">
        <f>J24*(C28/C24)</f>
        <v>1293.6213973002555</v>
      </c>
      <c r="K28" s="13">
        <v>12</v>
      </c>
      <c r="L28" s="16">
        <f>J28*K28</f>
        <v>15523.456767603066</v>
      </c>
      <c r="M28" s="16">
        <f>L28</f>
        <v>15523.456767603066</v>
      </c>
    </row>
    <row r="29" spans="1:20">
      <c r="A29" s="11">
        <v>2011</v>
      </c>
      <c r="B29" s="11">
        <v>2</v>
      </c>
      <c r="C29" s="16">
        <v>120.31</v>
      </c>
      <c r="D29" s="11" t="s">
        <v>25</v>
      </c>
      <c r="E29" s="15"/>
      <c r="G29" s="16"/>
      <c r="J29" s="15"/>
      <c r="K29" s="13"/>
      <c r="L29" s="16"/>
      <c r="M29" s="11"/>
    </row>
    <row r="30" spans="1:20">
      <c r="A30" s="11">
        <v>2011</v>
      </c>
      <c r="B30" s="11">
        <v>3</v>
      </c>
      <c r="C30" s="16">
        <v>120.95</v>
      </c>
      <c r="D30" s="11" t="s">
        <v>24</v>
      </c>
      <c r="E30" s="15"/>
      <c r="G30" s="16"/>
      <c r="J30" s="15"/>
      <c r="K30" s="13"/>
      <c r="L30" s="16"/>
      <c r="M30" s="11"/>
    </row>
    <row r="31" spans="1:20">
      <c r="A31" s="11">
        <v>2011</v>
      </c>
      <c r="B31" s="11">
        <v>4</v>
      </c>
      <c r="C31" s="16">
        <v>121.68</v>
      </c>
      <c r="D31" s="11" t="s">
        <v>23</v>
      </c>
      <c r="E31" s="15"/>
      <c r="G31" s="16"/>
      <c r="J31" s="15"/>
      <c r="K31" s="13"/>
      <c r="L31" s="16"/>
      <c r="M31" s="11"/>
      <c r="Q31" s="16"/>
      <c r="R31" s="13"/>
      <c r="S31" s="16"/>
      <c r="T31" s="16"/>
    </row>
    <row r="32" spans="1:20" ht="12">
      <c r="A32" s="3">
        <v>2012</v>
      </c>
      <c r="B32" s="3">
        <v>1</v>
      </c>
      <c r="C32" s="4">
        <v>122.37</v>
      </c>
      <c r="D32" s="11" t="s">
        <v>22</v>
      </c>
      <c r="E32" s="15">
        <f>E28*(C32/C28)</f>
        <v>1227.7179861364466</v>
      </c>
      <c r="F32" s="13">
        <v>12</v>
      </c>
      <c r="G32" s="16">
        <f>E32*F32</f>
        <v>14732.615833637359</v>
      </c>
      <c r="H32" s="16">
        <f>G32</f>
        <v>14732.615833637359</v>
      </c>
      <c r="I32" s="16"/>
      <c r="J32" s="15">
        <f>J28*(C32/C28)</f>
        <v>1322.5871032469904</v>
      </c>
      <c r="K32" s="13">
        <v>12</v>
      </c>
      <c r="L32" s="16">
        <f>J32*K32</f>
        <v>15871.045238963885</v>
      </c>
      <c r="M32" s="16">
        <f>L32</f>
        <v>15871.045238963885</v>
      </c>
    </row>
    <row r="33" spans="1:13">
      <c r="A33" s="11">
        <v>2012</v>
      </c>
      <c r="B33" s="11">
        <v>2</v>
      </c>
      <c r="C33" s="16">
        <v>122.96</v>
      </c>
      <c r="D33" s="11" t="s">
        <v>21</v>
      </c>
      <c r="E33" s="15"/>
      <c r="G33" s="16"/>
      <c r="J33" s="15"/>
      <c r="K33" s="13"/>
      <c r="L33" s="16"/>
      <c r="M33" s="11"/>
    </row>
    <row r="34" spans="1:13">
      <c r="A34" s="11">
        <v>2012</v>
      </c>
      <c r="B34" s="11">
        <v>3</v>
      </c>
      <c r="C34" s="16">
        <v>123.55</v>
      </c>
      <c r="D34" s="11" t="s">
        <v>20</v>
      </c>
      <c r="E34" s="15"/>
      <c r="G34" s="16"/>
      <c r="J34" s="15"/>
      <c r="K34" s="13"/>
      <c r="L34" s="16"/>
      <c r="M34" s="11"/>
    </row>
    <row r="35" spans="1:13">
      <c r="A35" s="11">
        <v>2012</v>
      </c>
      <c r="B35" s="11">
        <v>4</v>
      </c>
      <c r="C35" s="16">
        <v>123.97</v>
      </c>
      <c r="D35" s="11" t="s">
        <v>19</v>
      </c>
      <c r="E35" s="15"/>
      <c r="G35" s="16"/>
      <c r="J35" s="15"/>
      <c r="K35" s="13"/>
      <c r="L35" s="16"/>
      <c r="M35" s="11"/>
    </row>
    <row r="36" spans="1:13" ht="12">
      <c r="A36" s="3">
        <v>2013</v>
      </c>
      <c r="B36" s="3">
        <v>1</v>
      </c>
      <c r="C36" s="4">
        <v>124.25</v>
      </c>
      <c r="D36" s="11" t="s">
        <v>18</v>
      </c>
      <c r="E36" s="15">
        <f>E32*(C36/C32)</f>
        <v>1246.5797154323238</v>
      </c>
      <c r="F36" s="13">
        <v>12</v>
      </c>
      <c r="G36" s="16">
        <f>E36*F36</f>
        <v>14958.956585187887</v>
      </c>
      <c r="H36" s="16">
        <f>G36</f>
        <v>14958.956585187887</v>
      </c>
      <c r="I36" s="16"/>
      <c r="J36" s="15">
        <f>J32*(C36/C32)</f>
        <v>1342.9063298066401</v>
      </c>
      <c r="K36" s="13">
        <v>12</v>
      </c>
      <c r="L36" s="16">
        <f>J36*K36</f>
        <v>16114.87595767968</v>
      </c>
      <c r="M36" s="16">
        <f>L36</f>
        <v>16114.87595767968</v>
      </c>
    </row>
    <row r="37" spans="1:13">
      <c r="A37" s="11">
        <v>2013</v>
      </c>
      <c r="B37" s="11">
        <v>2</v>
      </c>
      <c r="C37" s="16">
        <v>124.44</v>
      </c>
      <c r="D37" s="11" t="s">
        <v>17</v>
      </c>
      <c r="E37" s="15"/>
      <c r="G37" s="16"/>
      <c r="J37" s="15"/>
      <c r="K37" s="13"/>
      <c r="L37" s="16"/>
      <c r="M37" s="11"/>
    </row>
    <row r="38" spans="1:13">
      <c r="A38" s="11">
        <v>2013</v>
      </c>
      <c r="B38" s="11">
        <v>3</v>
      </c>
      <c r="C38" s="16">
        <v>124.66</v>
      </c>
      <c r="D38" s="11" t="s">
        <v>16</v>
      </c>
      <c r="E38" s="15"/>
      <c r="G38" s="16"/>
      <c r="J38" s="15"/>
      <c r="K38" s="13"/>
      <c r="L38" s="16"/>
      <c r="M38" s="11"/>
    </row>
    <row r="39" spans="1:13">
      <c r="A39" s="11">
        <v>2013</v>
      </c>
      <c r="B39" s="11">
        <v>4</v>
      </c>
      <c r="C39" s="16">
        <v>124.83</v>
      </c>
      <c r="D39" s="11" t="s">
        <v>15</v>
      </c>
      <c r="E39" s="15"/>
      <c r="G39" s="16"/>
      <c r="J39" s="15"/>
      <c r="K39" s="13"/>
      <c r="L39" s="16"/>
      <c r="M39" s="11"/>
    </row>
    <row r="40" spans="1:13" ht="12">
      <c r="A40" s="3">
        <v>2014</v>
      </c>
      <c r="B40" s="3">
        <v>1</v>
      </c>
      <c r="C40" s="4">
        <v>125</v>
      </c>
      <c r="D40" s="11" t="s">
        <v>14</v>
      </c>
      <c r="E40" s="15">
        <f>E36*(C40/C36)</f>
        <v>1254.1043414812111</v>
      </c>
      <c r="F40" s="13">
        <v>12</v>
      </c>
      <c r="G40" s="16">
        <f>E40*F40</f>
        <v>15049.252097774533</v>
      </c>
      <c r="H40" s="16">
        <f>G40</f>
        <v>15049.252097774533</v>
      </c>
      <c r="I40" s="16"/>
      <c r="J40" s="15">
        <f>J36*(C40/C36)</f>
        <v>1351.0124042320322</v>
      </c>
      <c r="K40" s="13">
        <v>12</v>
      </c>
      <c r="L40" s="16">
        <f>J40*K40</f>
        <v>16212.148850784386</v>
      </c>
      <c r="M40" s="16">
        <f>L40</f>
        <v>16212.148850784386</v>
      </c>
    </row>
    <row r="41" spans="1:13">
      <c r="A41" s="11">
        <v>2014</v>
      </c>
      <c r="B41" s="11">
        <v>2</v>
      </c>
      <c r="C41" s="16">
        <v>125.15</v>
      </c>
      <c r="D41" s="11" t="s">
        <v>13</v>
      </c>
      <c r="E41" s="15"/>
      <c r="G41" s="16"/>
      <c r="J41" s="15"/>
      <c r="K41" s="13"/>
      <c r="L41" s="16"/>
      <c r="M41" s="11"/>
    </row>
    <row r="42" spans="1:13">
      <c r="A42" s="11">
        <v>2014</v>
      </c>
      <c r="B42" s="11">
        <v>3</v>
      </c>
      <c r="C42" s="16">
        <v>125.24</v>
      </c>
      <c r="D42" s="11" t="s">
        <v>12</v>
      </c>
      <c r="E42" s="15"/>
      <c r="G42" s="16"/>
      <c r="J42" s="15"/>
      <c r="K42" s="13"/>
      <c r="L42" s="16"/>
      <c r="M42" s="11"/>
    </row>
    <row r="43" spans="1:13">
      <c r="A43" s="11">
        <v>2014</v>
      </c>
      <c r="B43" s="11">
        <v>4</v>
      </c>
      <c r="C43" s="16">
        <v>125.29</v>
      </c>
      <c r="D43" s="11" t="s">
        <v>11</v>
      </c>
      <c r="E43" s="15"/>
      <c r="G43" s="16"/>
      <c r="J43" s="15"/>
      <c r="K43" s="13"/>
      <c r="L43" s="16"/>
      <c r="M43" s="11"/>
    </row>
    <row r="44" spans="1:13" ht="12">
      <c r="A44" s="3">
        <v>2015</v>
      </c>
      <c r="B44" s="3">
        <v>1</v>
      </c>
      <c r="C44" s="3">
        <v>125.19</v>
      </c>
      <c r="D44" s="11" t="s">
        <v>10</v>
      </c>
      <c r="E44" s="15">
        <f>E40*(C44/C40)</f>
        <v>1256.0105800802626</v>
      </c>
      <c r="F44" s="13">
        <v>12</v>
      </c>
      <c r="G44" s="16">
        <f>E44*F44</f>
        <v>15072.126960963151</v>
      </c>
      <c r="H44" s="16">
        <f>G44</f>
        <v>15072.126960963151</v>
      </c>
      <c r="I44" s="16"/>
      <c r="J44" s="15">
        <f>J40*(C44/C40)</f>
        <v>1353.0659430864648</v>
      </c>
      <c r="K44" s="13">
        <v>12</v>
      </c>
      <c r="L44" s="16">
        <f>J44*K44</f>
        <v>16236.791317037578</v>
      </c>
      <c r="M44" s="16">
        <f>L44</f>
        <v>16236.791317037578</v>
      </c>
    </row>
    <row r="45" spans="1:13">
      <c r="A45" s="11">
        <v>2015</v>
      </c>
      <c r="B45" s="11">
        <v>2</v>
      </c>
      <c r="C45" s="11">
        <v>125.25</v>
      </c>
      <c r="D45" s="11" t="s">
        <v>9</v>
      </c>
      <c r="E45" s="15"/>
      <c r="G45" s="16"/>
      <c r="J45" s="15"/>
      <c r="K45" s="13"/>
      <c r="L45" s="16"/>
      <c r="M45" s="11"/>
    </row>
    <row r="46" spans="1:13">
      <c r="A46" s="11">
        <v>2015</v>
      </c>
      <c r="B46" s="11">
        <v>3</v>
      </c>
      <c r="C46" s="11">
        <v>125.26</v>
      </c>
      <c r="D46" s="11" t="s">
        <v>8</v>
      </c>
      <c r="E46" s="15"/>
      <c r="G46" s="16"/>
      <c r="J46" s="15"/>
      <c r="K46" s="13"/>
      <c r="L46" s="16"/>
      <c r="M46" s="11"/>
    </row>
    <row r="47" spans="1:13">
      <c r="A47" s="11">
        <v>2015</v>
      </c>
      <c r="B47" s="11">
        <v>4</v>
      </c>
      <c r="C47" s="11">
        <v>125.28</v>
      </c>
      <c r="D47" s="11" t="s">
        <v>7</v>
      </c>
      <c r="E47" s="15"/>
      <c r="G47" s="16"/>
      <c r="J47" s="15"/>
      <c r="K47" s="13"/>
      <c r="L47" s="16"/>
      <c r="M47" s="11"/>
    </row>
    <row r="48" spans="1:13" ht="12">
      <c r="A48" s="3">
        <v>2016</v>
      </c>
      <c r="B48" s="3">
        <v>1</v>
      </c>
      <c r="C48" s="3">
        <v>125.26</v>
      </c>
      <c r="D48" s="11" t="s">
        <v>6</v>
      </c>
      <c r="E48" s="34">
        <f>E44*(C48/C44)</f>
        <v>1256.7128785114921</v>
      </c>
      <c r="F48" s="13">
        <v>12</v>
      </c>
      <c r="G48" s="16">
        <f>E48*F48</f>
        <v>15080.554542137907</v>
      </c>
      <c r="H48" s="16">
        <f>G48</f>
        <v>15080.554542137907</v>
      </c>
      <c r="I48" s="16"/>
      <c r="J48" s="34">
        <f>J44*(C48/C44)</f>
        <v>1353.822510032835</v>
      </c>
      <c r="K48" s="13">
        <v>12</v>
      </c>
      <c r="L48" s="16">
        <f>J48*K48</f>
        <v>16245.87012039402</v>
      </c>
      <c r="M48" s="16">
        <f>L48</f>
        <v>16245.87012039402</v>
      </c>
    </row>
    <row r="49" spans="4:13">
      <c r="E49" s="12"/>
      <c r="J49" s="12"/>
      <c r="K49" s="13"/>
      <c r="L49" s="11"/>
      <c r="M49" s="11"/>
    </row>
    <row r="50" spans="4:13">
      <c r="E50" s="17"/>
      <c r="F50" s="18"/>
      <c r="G50" s="19">
        <f>SUM(G8:G48)</f>
        <v>158550.49252097774</v>
      </c>
      <c r="H50" s="20">
        <f>SUM(H28:H48)</f>
        <v>89303.465888361912</v>
      </c>
      <c r="I50" s="16"/>
      <c r="J50" s="17"/>
      <c r="K50" s="18"/>
      <c r="L50" s="19">
        <f>SUM(L8:L48)</f>
        <v>170802.12148850784</v>
      </c>
      <c r="M50" s="20">
        <f>SUM(M28:M48)</f>
        <v>96204.188252462613</v>
      </c>
    </row>
    <row r="51" spans="4:13" s="22" customFormat="1">
      <c r="D51" s="11"/>
      <c r="E51" s="10"/>
      <c r="F51" s="27"/>
      <c r="G51" s="28"/>
      <c r="H51" s="28"/>
      <c r="I51" s="16"/>
      <c r="J51" s="10"/>
      <c r="K51" s="27"/>
      <c r="L51" s="28"/>
      <c r="M51" s="28"/>
    </row>
    <row r="52" spans="4:13" s="22" customFormat="1">
      <c r="D52" s="11"/>
      <c r="E52" s="10"/>
      <c r="F52" s="27"/>
      <c r="G52" s="28"/>
      <c r="H52" s="28"/>
      <c r="I52" s="16"/>
      <c r="J52" s="10"/>
      <c r="K52" s="27"/>
      <c r="L52" s="28"/>
      <c r="M52" s="28"/>
    </row>
    <row r="53" spans="4:13" s="22" customFormat="1">
      <c r="D53" s="11"/>
      <c r="E53" s="10"/>
      <c r="F53" s="27"/>
      <c r="G53" s="28"/>
      <c r="H53" s="28"/>
      <c r="I53" s="16"/>
      <c r="J53" s="10"/>
      <c r="K53" s="27"/>
      <c r="L53" s="28"/>
      <c r="M53" s="28"/>
    </row>
    <row r="54" spans="4:13" ht="12">
      <c r="D54" s="26">
        <v>0.7</v>
      </c>
      <c r="G54" s="29">
        <f>G50*D54</f>
        <v>110985.34476468441</v>
      </c>
      <c r="H54" s="35">
        <f>H50*D54</f>
        <v>62512.426121853336</v>
      </c>
      <c r="I54" s="21"/>
      <c r="J54" s="21"/>
      <c r="K54" s="21"/>
      <c r="L54" s="29">
        <f>L50*D54</f>
        <v>119561.48504195547</v>
      </c>
      <c r="M54" s="35">
        <f>M50*D54</f>
        <v>67342.931776723824</v>
      </c>
    </row>
    <row r="55" spans="4:13">
      <c r="D55" s="26">
        <v>0.3</v>
      </c>
      <c r="G55" s="29">
        <f>G50*D55</f>
        <v>47565.147756293321</v>
      </c>
      <c r="H55" s="29">
        <f>H50*D55</f>
        <v>26791.039766508573</v>
      </c>
      <c r="I55" s="21"/>
      <c r="J55" s="21"/>
      <c r="K55" s="21"/>
      <c r="L55" s="29">
        <f>L50*D55</f>
        <v>51240.636446552351</v>
      </c>
      <c r="M55" s="29">
        <f>M50*D55</f>
        <v>28861.256475738785</v>
      </c>
    </row>
    <row r="56" spans="4:13" s="22" customFormat="1">
      <c r="D56" s="26"/>
      <c r="E56" s="11"/>
      <c r="F56" s="13"/>
      <c r="G56" s="29"/>
      <c r="H56" s="29"/>
      <c r="I56" s="21"/>
      <c r="J56" s="21"/>
      <c r="K56" s="21"/>
      <c r="L56" s="29"/>
      <c r="M56" s="29"/>
    </row>
    <row r="57" spans="4:13">
      <c r="G57" s="29">
        <f>SUM(G54:G55)</f>
        <v>158550.49252097774</v>
      </c>
      <c r="H57" s="29">
        <f>SUM(H54:H55)</f>
        <v>89303.465888361912</v>
      </c>
      <c r="I57" s="29"/>
      <c r="J57" s="29"/>
      <c r="K57" s="29"/>
      <c r="L57" s="29">
        <f>SUM(L54:L55)</f>
        <v>170802.12148850784</v>
      </c>
      <c r="M57" s="29">
        <f>SUM(M54:M55)</f>
        <v>96204.188252462613</v>
      </c>
    </row>
    <row r="60" spans="4:13">
      <c r="D60" s="26">
        <v>0.7</v>
      </c>
      <c r="G60" s="30">
        <f>G50*D60</f>
        <v>110985.34476468441</v>
      </c>
      <c r="H60" s="30">
        <f>H50*D60</f>
        <v>62512.426121853336</v>
      </c>
      <c r="I60" s="30"/>
      <c r="J60" s="30"/>
      <c r="K60" s="30"/>
      <c r="L60" s="30">
        <f>L50*D60</f>
        <v>119561.48504195547</v>
      </c>
      <c r="M60" s="30">
        <f>M50*D60</f>
        <v>67342.931776723824</v>
      </c>
    </row>
    <row r="61" spans="4:13">
      <c r="D61" s="26">
        <v>0.3</v>
      </c>
      <c r="G61" s="30">
        <f>G50*D61</f>
        <v>47565.147756293321</v>
      </c>
      <c r="H61" s="30">
        <f>H50*D61</f>
        <v>26791.039766508573</v>
      </c>
      <c r="I61" s="30"/>
      <c r="J61" s="30"/>
      <c r="K61" s="30"/>
      <c r="L61" s="30">
        <f>L50*D61</f>
        <v>51240.636446552351</v>
      </c>
      <c r="M61" s="30">
        <f>M50*D61</f>
        <v>28861.256475738785</v>
      </c>
    </row>
    <row r="62" spans="4:13">
      <c r="D62" s="26"/>
      <c r="G62" s="30"/>
      <c r="H62" s="30"/>
      <c r="I62" s="30"/>
      <c r="J62" s="30"/>
      <c r="K62" s="30"/>
      <c r="L62" s="30"/>
      <c r="M62" s="30"/>
    </row>
    <row r="63" spans="4:13">
      <c r="G63" s="30">
        <f>SUM(G60:G61)</f>
        <v>158550.49252097774</v>
      </c>
      <c r="H63" s="30">
        <f>SUM(H60:H61)</f>
        <v>89303.465888361912</v>
      </c>
      <c r="I63" s="30"/>
      <c r="J63" s="30"/>
      <c r="K63" s="30"/>
      <c r="L63" s="30">
        <f>SUM(L60:L61)</f>
        <v>170802.12148850784</v>
      </c>
      <c r="M63" s="30">
        <f>SUM(M60:M61)</f>
        <v>96204.188252462613</v>
      </c>
    </row>
  </sheetData>
  <mergeCells count="4">
    <mergeCell ref="A1:B1"/>
    <mergeCell ref="A2:B2"/>
    <mergeCell ref="E2:H2"/>
    <mergeCell ref="J2:M2"/>
  </mergeCells>
  <pageMargins left="0.78740157480314965" right="0.39370078740157483" top="0.19685039370078741" bottom="0.19685039370078741" header="0.19685039370078741" footer="0.19685039370078741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Calcul loyers dûs</vt:lpstr>
      <vt:lpstr>Tx Foncières</vt:lpstr>
      <vt:lpstr>Rendement</vt:lpstr>
      <vt:lpstr>IRL pour loyers dûs</vt:lpstr>
      <vt:lpstr>'Calcul loyers dûs'!Zone_d_impression</vt:lpstr>
      <vt:lpstr>'IRL pour loyers dûs'!Zone_d_impression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Thibault THOMAS</cp:lastModifiedBy>
  <cp:lastPrinted>2016-12-02T06:36:38Z</cp:lastPrinted>
  <dcterms:created xsi:type="dcterms:W3CDTF">2016-05-21T15:39:37Z</dcterms:created>
  <dcterms:modified xsi:type="dcterms:W3CDTF">2016-12-02T06:41:57Z</dcterms:modified>
</cp:coreProperties>
</file>