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08" windowWidth="28356" windowHeight="13248" tabRatio="287"/>
  </bookViews>
  <sheets>
    <sheet name="CARSAT - AGIRC-ARRCO" sheetId="2" r:id="rId1"/>
    <sheet name="Impôts prélevés" sheetId="4" r:id="rId2"/>
    <sheet name="Tranches" sheetId="5" r:id="rId3"/>
  </sheets>
  <definedNames>
    <definedName name="_xlnm.Print_Titles" localSheetId="0">'CARSAT - AGIRC-ARRCO'!$1:$2</definedName>
    <definedName name="_xlnm.Print_Area" localSheetId="0">'CARSAT - AGIRC-ARRCO'!$A$1:$X$83</definedName>
  </definedNames>
  <calcPr calcId="125725"/>
</workbook>
</file>

<file path=xl/calcChain.xml><?xml version="1.0" encoding="utf-8"?>
<calcChain xmlns="http://schemas.openxmlformats.org/spreadsheetml/2006/main">
  <c r="C35" i="2"/>
  <c r="C34"/>
  <c r="C33"/>
  <c r="M38" i="4"/>
  <c r="K38"/>
  <c r="N38"/>
  <c r="P38"/>
  <c r="J38"/>
  <c r="B45" s="1"/>
  <c r="B46" s="1"/>
  <c r="D8" i="5"/>
  <c r="E8" s="1"/>
  <c r="F6"/>
  <c r="E6"/>
  <c r="D7"/>
  <c r="E7" s="1"/>
  <c r="F7" s="1"/>
  <c r="D6"/>
  <c r="C46" i="4"/>
  <c r="C44"/>
  <c r="C43"/>
  <c r="X15" i="2"/>
  <c r="U16"/>
  <c r="W16" s="1"/>
  <c r="X29"/>
  <c r="W30"/>
  <c r="W29"/>
  <c r="U30"/>
  <c r="P68"/>
  <c r="O68"/>
  <c r="G68"/>
  <c r="E68"/>
  <c r="C68" s="1"/>
  <c r="P51"/>
  <c r="O51"/>
  <c r="G51"/>
  <c r="E51"/>
  <c r="C51" s="1"/>
  <c r="P17"/>
  <c r="O17"/>
  <c r="G17"/>
  <c r="E17"/>
  <c r="C17" s="1"/>
  <c r="C31"/>
  <c r="G31"/>
  <c r="E31"/>
  <c r="O31"/>
  <c r="P31"/>
  <c r="O14"/>
  <c r="O13"/>
  <c r="O12"/>
  <c r="O11"/>
  <c r="O10"/>
  <c r="O9"/>
  <c r="O8"/>
  <c r="O7"/>
  <c r="O6"/>
  <c r="O28"/>
  <c r="O27"/>
  <c r="O26"/>
  <c r="O25"/>
  <c r="O24"/>
  <c r="O23"/>
  <c r="O22"/>
  <c r="O21"/>
  <c r="O20"/>
  <c r="O19"/>
  <c r="O29"/>
  <c r="B44" i="4"/>
  <c r="B43"/>
  <c r="D38"/>
  <c r="H40"/>
  <c r="C40"/>
  <c r="B40"/>
  <c r="H38"/>
  <c r="C38"/>
  <c r="B38"/>
  <c r="E38"/>
  <c r="E27"/>
  <c r="E25"/>
  <c r="E23"/>
  <c r="E21"/>
  <c r="E19"/>
  <c r="E17"/>
  <c r="E15"/>
  <c r="E12"/>
  <c r="E7"/>
  <c r="E6"/>
  <c r="E5"/>
  <c r="E4"/>
  <c r="W22" i="2"/>
  <c r="W21"/>
  <c r="W20"/>
  <c r="W19"/>
  <c r="U22"/>
  <c r="U21"/>
  <c r="U20"/>
  <c r="U19"/>
  <c r="U28"/>
  <c r="W28" s="1"/>
  <c r="U27"/>
  <c r="W27" s="1"/>
  <c r="U26"/>
  <c r="W26" s="1"/>
  <c r="U25"/>
  <c r="W25" s="1"/>
  <c r="U24"/>
  <c r="U23"/>
  <c r="H29"/>
  <c r="Q49"/>
  <c r="C49"/>
  <c r="N57"/>
  <c r="L57"/>
  <c r="J57"/>
  <c r="G57"/>
  <c r="E57"/>
  <c r="N56"/>
  <c r="L56"/>
  <c r="J56"/>
  <c r="G56"/>
  <c r="E56"/>
  <c r="Q66"/>
  <c r="C66"/>
  <c r="N58"/>
  <c r="L58"/>
  <c r="J58"/>
  <c r="G58"/>
  <c r="E58"/>
  <c r="N55"/>
  <c r="L55"/>
  <c r="J55"/>
  <c r="G55"/>
  <c r="E55"/>
  <c r="H55" s="1"/>
  <c r="S55" s="1"/>
  <c r="N54"/>
  <c r="L54"/>
  <c r="J54"/>
  <c r="G54"/>
  <c r="E54"/>
  <c r="H54" s="1"/>
  <c r="W24"/>
  <c r="W23"/>
  <c r="N28"/>
  <c r="N27"/>
  <c r="N26"/>
  <c r="N25"/>
  <c r="N24"/>
  <c r="N23"/>
  <c r="N22"/>
  <c r="N21"/>
  <c r="N20"/>
  <c r="N19"/>
  <c r="E28"/>
  <c r="E27"/>
  <c r="E26"/>
  <c r="E25"/>
  <c r="E24"/>
  <c r="E23"/>
  <c r="E22"/>
  <c r="E21"/>
  <c r="E20"/>
  <c r="E19"/>
  <c r="J28"/>
  <c r="J27"/>
  <c r="J26"/>
  <c r="J25"/>
  <c r="J24"/>
  <c r="J23"/>
  <c r="J22"/>
  <c r="J21"/>
  <c r="J20"/>
  <c r="J19"/>
  <c r="L28"/>
  <c r="L27"/>
  <c r="L26"/>
  <c r="L25"/>
  <c r="L24"/>
  <c r="L23"/>
  <c r="L22"/>
  <c r="L21"/>
  <c r="L20"/>
  <c r="L19"/>
  <c r="G28"/>
  <c r="G27"/>
  <c r="G26"/>
  <c r="G25"/>
  <c r="G24"/>
  <c r="G23"/>
  <c r="G22"/>
  <c r="G21"/>
  <c r="G20"/>
  <c r="G19"/>
  <c r="J6"/>
  <c r="J7"/>
  <c r="J8"/>
  <c r="J9"/>
  <c r="J10"/>
  <c r="J11"/>
  <c r="J12"/>
  <c r="J13"/>
  <c r="J14"/>
  <c r="G38"/>
  <c r="G37"/>
  <c r="Q29"/>
  <c r="C29"/>
  <c r="G41"/>
  <c r="G40"/>
  <c r="G39"/>
  <c r="G14"/>
  <c r="G13"/>
  <c r="G12"/>
  <c r="G11"/>
  <c r="G10"/>
  <c r="G9"/>
  <c r="G8"/>
  <c r="G7"/>
  <c r="G6"/>
  <c r="E41"/>
  <c r="N41"/>
  <c r="L41"/>
  <c r="J41"/>
  <c r="E40"/>
  <c r="N40"/>
  <c r="L40"/>
  <c r="J40"/>
  <c r="E39"/>
  <c r="N39"/>
  <c r="L39"/>
  <c r="J39"/>
  <c r="E38"/>
  <c r="H38" s="1"/>
  <c r="S38" s="1"/>
  <c r="N38"/>
  <c r="L38"/>
  <c r="J38"/>
  <c r="C15"/>
  <c r="N37"/>
  <c r="L37"/>
  <c r="L49" s="1"/>
  <c r="L50" s="1"/>
  <c r="E37"/>
  <c r="E49" s="1"/>
  <c r="J37"/>
  <c r="N14"/>
  <c r="L14"/>
  <c r="E14"/>
  <c r="H14" s="1"/>
  <c r="U14" s="1"/>
  <c r="W14" s="1"/>
  <c r="N13"/>
  <c r="L13"/>
  <c r="E13"/>
  <c r="H13" s="1"/>
  <c r="U13" s="1"/>
  <c r="W13" s="1"/>
  <c r="N12"/>
  <c r="L12"/>
  <c r="E12"/>
  <c r="H12" s="1"/>
  <c r="U12" s="1"/>
  <c r="W12" s="1"/>
  <c r="N11"/>
  <c r="L11"/>
  <c r="E11"/>
  <c r="N10"/>
  <c r="L10"/>
  <c r="E10"/>
  <c r="H10" s="1"/>
  <c r="U10" s="1"/>
  <c r="W10" s="1"/>
  <c r="N9"/>
  <c r="L9"/>
  <c r="E9"/>
  <c r="N8"/>
  <c r="L8"/>
  <c r="E8"/>
  <c r="N7"/>
  <c r="L7"/>
  <c r="E7"/>
  <c r="N6"/>
  <c r="L6"/>
  <c r="E6"/>
  <c r="H6" s="1"/>
  <c r="U6" s="1"/>
  <c r="W6" s="1"/>
  <c r="F8" i="5" l="1"/>
  <c r="H9" i="2"/>
  <c r="U9" s="1"/>
  <c r="W9" s="1"/>
  <c r="H21"/>
  <c r="S21" s="1"/>
  <c r="N49"/>
  <c r="N50" s="1"/>
  <c r="H58"/>
  <c r="S58" s="1"/>
  <c r="H7"/>
  <c r="U7" s="1"/>
  <c r="W7" s="1"/>
  <c r="J49"/>
  <c r="J50" s="1"/>
  <c r="H22"/>
  <c r="H11"/>
  <c r="U11" s="1"/>
  <c r="W11" s="1"/>
  <c r="O38"/>
  <c r="P38" s="1"/>
  <c r="T38" s="1"/>
  <c r="G29"/>
  <c r="H20"/>
  <c r="S20" s="1"/>
  <c r="H28"/>
  <c r="S28" s="1"/>
  <c r="H56"/>
  <c r="S56" s="1"/>
  <c r="H19"/>
  <c r="S19" s="1"/>
  <c r="H27"/>
  <c r="H8"/>
  <c r="U8" s="1"/>
  <c r="W8" s="1"/>
  <c r="H26"/>
  <c r="S26" s="1"/>
  <c r="H25"/>
  <c r="S25" s="1"/>
  <c r="O57"/>
  <c r="P57" s="1"/>
  <c r="H24"/>
  <c r="S24" s="1"/>
  <c r="H23"/>
  <c r="O58"/>
  <c r="P58" s="1"/>
  <c r="O55"/>
  <c r="P55" s="1"/>
  <c r="T55" s="1"/>
  <c r="O56"/>
  <c r="P56" s="1"/>
  <c r="H57"/>
  <c r="S57" s="1"/>
  <c r="G49"/>
  <c r="H41"/>
  <c r="S41" s="1"/>
  <c r="O37"/>
  <c r="L66"/>
  <c r="L67" s="1"/>
  <c r="J66"/>
  <c r="J67" s="1"/>
  <c r="S54"/>
  <c r="N66"/>
  <c r="N67" s="1"/>
  <c r="E66"/>
  <c r="O54"/>
  <c r="P54" s="1"/>
  <c r="T54" s="1"/>
  <c r="G66"/>
  <c r="H40"/>
  <c r="S40" s="1"/>
  <c r="H37"/>
  <c r="H39"/>
  <c r="S39" s="1"/>
  <c r="O41"/>
  <c r="P41" s="1"/>
  <c r="P6"/>
  <c r="O39"/>
  <c r="P39" s="1"/>
  <c r="O40"/>
  <c r="P40" s="1"/>
  <c r="S27"/>
  <c r="P24"/>
  <c r="E29"/>
  <c r="P21"/>
  <c r="T21" s="1"/>
  <c r="S22"/>
  <c r="P23"/>
  <c r="J29"/>
  <c r="J30" s="1"/>
  <c r="P19"/>
  <c r="P20"/>
  <c r="P28"/>
  <c r="P27"/>
  <c r="T27" s="1"/>
  <c r="P26"/>
  <c r="L29"/>
  <c r="L30" s="1"/>
  <c r="N29"/>
  <c r="N30" s="1"/>
  <c r="P25"/>
  <c r="P22"/>
  <c r="P11"/>
  <c r="P8"/>
  <c r="P9"/>
  <c r="P13"/>
  <c r="G15"/>
  <c r="P7"/>
  <c r="P12"/>
  <c r="P10"/>
  <c r="P14"/>
  <c r="E15"/>
  <c r="N15"/>
  <c r="N16" s="1"/>
  <c r="L15"/>
  <c r="L16" s="1"/>
  <c r="J15"/>
  <c r="J16" s="1"/>
  <c r="W15" l="1"/>
  <c r="T26"/>
  <c r="T20"/>
  <c r="T24"/>
  <c r="T28"/>
  <c r="T57"/>
  <c r="T58"/>
  <c r="T41"/>
  <c r="T40"/>
  <c r="T56"/>
  <c r="T25"/>
  <c r="T22"/>
  <c r="T19"/>
  <c r="T39"/>
  <c r="S37"/>
  <c r="S49" s="1"/>
  <c r="H49"/>
  <c r="P37"/>
  <c r="O49"/>
  <c r="O66"/>
  <c r="S66"/>
  <c r="P66"/>
  <c r="P67" s="1"/>
  <c r="C67" s="1"/>
  <c r="P29"/>
  <c r="P30" s="1"/>
  <c r="C30" s="1"/>
  <c r="P15"/>
  <c r="P16" s="1"/>
  <c r="C16" s="1"/>
  <c r="S23"/>
  <c r="T23" s="1"/>
  <c r="O15"/>
  <c r="Q15"/>
  <c r="P49" l="1"/>
  <c r="P50" s="1"/>
  <c r="C50" s="1"/>
  <c r="T37"/>
  <c r="T66"/>
  <c r="T49"/>
  <c r="S29"/>
  <c r="T29"/>
  <c r="S14"/>
  <c r="T14" s="1"/>
  <c r="S12"/>
  <c r="T12" s="1"/>
  <c r="S9"/>
  <c r="T9" s="1"/>
  <c r="S13"/>
  <c r="T13" s="1"/>
  <c r="S11"/>
  <c r="T11" s="1"/>
  <c r="S10"/>
  <c r="T10" s="1"/>
  <c r="S8"/>
  <c r="T8" s="1"/>
  <c r="S7"/>
  <c r="T7" s="1"/>
  <c r="S6"/>
  <c r="T6" s="1"/>
  <c r="H15"/>
  <c r="S4" s="1"/>
  <c r="T4" s="1"/>
  <c r="T15" l="1"/>
  <c r="S15"/>
  <c r="X30" s="1"/>
</calcChain>
</file>

<file path=xl/comments1.xml><?xml version="1.0" encoding="utf-8"?>
<comments xmlns="http://schemas.openxmlformats.org/spreadsheetml/2006/main">
  <authors>
    <author>Th. THOMAS</author>
  </authors>
  <commentList>
    <comment ref="Q2" authorId="0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Saisir mensuellement le montant du virement reçu
</t>
        </r>
      </text>
    </comment>
    <comment ref="V16" authorId="0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A remplacer par le taux réel</t>
        </r>
      </text>
    </comment>
    <comment ref="V30" authorId="0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A remplacer par le taux réel</t>
        </r>
      </text>
    </comment>
    <comment ref="X30" authorId="0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Impôts à payer en 2021 
pour régul sur retraite perçue en 2020</t>
        </r>
      </text>
    </comment>
  </commentList>
</comments>
</file>

<file path=xl/comments2.xml><?xml version="1.0" encoding="utf-8"?>
<comments xmlns="http://schemas.openxmlformats.org/spreadsheetml/2006/main">
  <authors>
    <author>Th. THOMAS</author>
  </authors>
  <commentList>
    <comment ref="B39" authorId="0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concordant avec formulaire 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concordant avec formulaire 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concordant avec total prélevé année 2020
</t>
        </r>
      </text>
    </comment>
    <comment ref="C46" authorId="0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formulaire pré-rempli
</t>
        </r>
      </text>
    </comment>
  </commentList>
</comments>
</file>

<file path=xl/sharedStrings.xml><?xml version="1.0" encoding="utf-8"?>
<sst xmlns="http://schemas.openxmlformats.org/spreadsheetml/2006/main" count="59" uniqueCount="35">
  <si>
    <t>Revenus fonciers</t>
  </si>
  <si>
    <t>BNC</t>
  </si>
  <si>
    <t>CARSAT</t>
  </si>
  <si>
    <t>CASA</t>
  </si>
  <si>
    <t>Base imposable</t>
  </si>
  <si>
    <t>Taux PAS</t>
  </si>
  <si>
    <t>Montant de l'impôt sur le revenu</t>
  </si>
  <si>
    <t>Taux</t>
  </si>
  <si>
    <t>CSG imposable</t>
  </si>
  <si>
    <t>Montant</t>
  </si>
  <si>
    <t>CSG non imposable</t>
  </si>
  <si>
    <t>CRDS</t>
  </si>
  <si>
    <t xml:space="preserve">Montant </t>
  </si>
  <si>
    <t>Montant net payé</t>
  </si>
  <si>
    <t xml:space="preserve">Payé le </t>
  </si>
  <si>
    <t>Montant imposable</t>
  </si>
  <si>
    <t>Période</t>
  </si>
  <si>
    <t>Montant net à recevoir</t>
  </si>
  <si>
    <t>Assurance maladie</t>
  </si>
  <si>
    <t>Cotisations</t>
  </si>
  <si>
    <t>Année 2020 - CARSAT</t>
  </si>
  <si>
    <t>Année 2020 - AGIRC-ARRCO</t>
  </si>
  <si>
    <t>Brut - cotisations</t>
  </si>
  <si>
    <t>Brut</t>
  </si>
  <si>
    <t>Année 2021 - AGIRC-ARRCO</t>
  </si>
  <si>
    <t>Année 2021 - CARSAT</t>
  </si>
  <si>
    <t>DGFIP retenues acomptes taux</t>
  </si>
  <si>
    <t>Prélèvements sociaux</t>
  </si>
  <si>
    <t>Malakoff Humanis</t>
  </si>
  <si>
    <t>Base</t>
  </si>
  <si>
    <t>Taux transmis par DGFIP à Malakoff Humanis</t>
  </si>
  <si>
    <t>Date taux transmis</t>
  </si>
  <si>
    <t>Vérification</t>
  </si>
  <si>
    <t>Malakoff Humanis concordant avec total prélevé année 2020</t>
  </si>
  <si>
    <t>Total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</si>
</sst>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vertical="center"/>
    </xf>
    <xf numFmtId="10" fontId="3" fillId="0" borderId="0" xfId="0" applyNumberFormat="1" applyFont="1"/>
    <xf numFmtId="2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/>
    <xf numFmtId="14" fontId="3" fillId="0" borderId="0" xfId="0" applyNumberFormat="1" applyFont="1"/>
    <xf numFmtId="164" fontId="4" fillId="0" borderId="0" xfId="0" applyNumberFormat="1" applyFont="1"/>
    <xf numFmtId="14" fontId="3" fillId="0" borderId="0" xfId="0" applyNumberFormat="1" applyFont="1" applyAlignment="1">
      <alignment horizontal="center" vertical="center"/>
    </xf>
    <xf numFmtId="164" fontId="4" fillId="2" borderId="0" xfId="0" applyNumberFormat="1" applyFont="1" applyFill="1" applyAlignment="1">
      <alignment horizontal="right" vertical="center"/>
    </xf>
    <xf numFmtId="0" fontId="4" fillId="0" borderId="0" xfId="0" applyFont="1" applyAlignment="1"/>
    <xf numFmtId="2" fontId="4" fillId="0" borderId="0" xfId="0" applyNumberFormat="1" applyFont="1" applyAlignment="1"/>
    <xf numFmtId="10" fontId="4" fillId="0" borderId="0" xfId="0" applyNumberFormat="1" applyFont="1" applyAlignment="1"/>
    <xf numFmtId="164" fontId="4" fillId="0" borderId="0" xfId="0" applyNumberFormat="1" applyFont="1" applyFill="1"/>
    <xf numFmtId="164" fontId="5" fillId="0" borderId="0" xfId="0" applyNumberFormat="1" applyFont="1" applyFill="1"/>
    <xf numFmtId="164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 wrapText="1"/>
    </xf>
    <xf numFmtId="164" fontId="0" fillId="3" borderId="0" xfId="0" applyNumberFormat="1" applyFill="1"/>
    <xf numFmtId="10" fontId="3" fillId="2" borderId="0" xfId="0" applyNumberFormat="1" applyFont="1" applyFill="1"/>
    <xf numFmtId="0" fontId="3" fillId="0" borderId="0" xfId="0" applyFont="1" applyAlignment="1">
      <alignment horizontal="center" vertical="center"/>
    </xf>
    <xf numFmtId="9" fontId="0" fillId="0" borderId="0" xfId="0" applyNumberFormat="1"/>
    <xf numFmtId="165" fontId="0" fillId="0" borderId="0" xfId="0" applyNumberFormat="1"/>
    <xf numFmtId="3" fontId="0" fillId="0" borderId="0" xfId="0" applyNumberFormat="1"/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right" vertical="center"/>
    </xf>
    <xf numFmtId="0" fontId="3" fillId="2" borderId="0" xfId="0" applyFont="1" applyFill="1"/>
    <xf numFmtId="164" fontId="0" fillId="2" borderId="0" xfId="0" applyNumberFormat="1" applyFill="1"/>
    <xf numFmtId="14" fontId="3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68"/>
  <sheetViews>
    <sheetView tabSelected="1" topLeftCell="A2" zoomScale="120" zoomScaleNormal="120" workbookViewId="0">
      <selection activeCell="C35" sqref="C35"/>
    </sheetView>
  </sheetViews>
  <sheetFormatPr baseColWidth="10" defaultRowHeight="13.8"/>
  <cols>
    <col min="1" max="1" width="10.5546875" style="2" bestFit="1" customWidth="1"/>
    <col min="2" max="2" width="12.21875" style="2" customWidth="1"/>
    <col min="3" max="3" width="9.33203125" style="2" bestFit="1" customWidth="1"/>
    <col min="4" max="4" width="5.77734375" style="2" bestFit="1" customWidth="1"/>
    <col min="5" max="5" width="10.109375" style="2" customWidth="1"/>
    <col min="6" max="6" width="5.77734375" style="2" bestFit="1" customWidth="1"/>
    <col min="7" max="7" width="7.88671875" style="2" bestFit="1" customWidth="1"/>
    <col min="8" max="8" width="9.33203125" style="2" bestFit="1" customWidth="1"/>
    <col min="9" max="9" width="5.77734375" style="5" bestFit="1" customWidth="1"/>
    <col min="10" max="10" width="7.88671875" style="2" bestFit="1" customWidth="1"/>
    <col min="11" max="11" width="5.77734375" style="2" bestFit="1" customWidth="1"/>
    <col min="12" max="12" width="7.88671875" style="2" bestFit="1" customWidth="1"/>
    <col min="13" max="13" width="5.77734375" style="2" bestFit="1" customWidth="1"/>
    <col min="14" max="14" width="7.88671875" style="2" bestFit="1" customWidth="1"/>
    <col min="15" max="15" width="9.6640625" style="2" bestFit="1" customWidth="1"/>
    <col min="16" max="16" width="9.44140625" style="2" bestFit="1" customWidth="1"/>
    <col min="17" max="17" width="10.88671875" style="2" bestFit="1" customWidth="1"/>
    <col min="18" max="18" width="8" style="4" bestFit="1" customWidth="1"/>
    <col min="19" max="19" width="11.21875" style="5" bestFit="1" customWidth="1"/>
    <col min="20" max="20" width="10.88671875" style="5" bestFit="1" customWidth="1"/>
    <col min="21" max="21" width="9.33203125" style="5" bestFit="1" customWidth="1"/>
    <col min="22" max="22" width="6.77734375" style="2" bestFit="1" customWidth="1"/>
    <col min="23" max="23" width="9.5546875" style="2" customWidth="1"/>
    <col min="24" max="24" width="8.33203125" style="2" bestFit="1" customWidth="1"/>
    <col min="25" max="31" width="11.5546875" style="2"/>
    <col min="32" max="32" width="11.5546875" style="10"/>
    <col min="33" max="16384" width="11.5546875" style="2"/>
  </cols>
  <sheetData>
    <row r="1" spans="1:39" ht="28.8" customHeight="1">
      <c r="D1" s="30" t="s">
        <v>10</v>
      </c>
      <c r="E1" s="30"/>
      <c r="F1" s="31" t="s">
        <v>18</v>
      </c>
      <c r="G1" s="31"/>
      <c r="H1" s="3"/>
      <c r="I1" s="29" t="s">
        <v>8</v>
      </c>
      <c r="J1" s="29"/>
      <c r="K1" s="30" t="s">
        <v>11</v>
      </c>
      <c r="L1" s="30"/>
      <c r="M1" s="30" t="s">
        <v>3</v>
      </c>
      <c r="N1" s="30"/>
      <c r="O1" s="3"/>
      <c r="P1" s="3"/>
      <c r="Q1" s="3"/>
    </row>
    <row r="2" spans="1:39" ht="41.4" customHeight="1">
      <c r="A2" s="3" t="s">
        <v>16</v>
      </c>
      <c r="B2" s="3" t="s">
        <v>14</v>
      </c>
      <c r="C2" s="3" t="s">
        <v>23</v>
      </c>
      <c r="D2" s="6" t="s">
        <v>7</v>
      </c>
      <c r="E2" s="7" t="s">
        <v>9</v>
      </c>
      <c r="F2" s="6" t="s">
        <v>7</v>
      </c>
      <c r="G2" s="6" t="s">
        <v>9</v>
      </c>
      <c r="H2" s="6" t="s">
        <v>4</v>
      </c>
      <c r="I2" s="7" t="s">
        <v>7</v>
      </c>
      <c r="J2" s="6" t="s">
        <v>9</v>
      </c>
      <c r="K2" s="6" t="s">
        <v>7</v>
      </c>
      <c r="L2" s="6" t="s">
        <v>12</v>
      </c>
      <c r="M2" s="6" t="s">
        <v>7</v>
      </c>
      <c r="N2" s="6" t="s">
        <v>9</v>
      </c>
      <c r="O2" s="7" t="s">
        <v>19</v>
      </c>
      <c r="P2" s="7" t="s">
        <v>22</v>
      </c>
      <c r="Q2" s="6" t="s">
        <v>13</v>
      </c>
      <c r="R2" s="8" t="s">
        <v>5</v>
      </c>
      <c r="S2" s="7" t="s">
        <v>6</v>
      </c>
      <c r="T2" s="7" t="s">
        <v>17</v>
      </c>
      <c r="U2" s="28" t="s">
        <v>26</v>
      </c>
      <c r="V2" s="28"/>
      <c r="W2" s="28"/>
      <c r="X2" s="28"/>
      <c r="Z2" s="6"/>
      <c r="AA2" s="6"/>
      <c r="AB2" s="6"/>
      <c r="AC2" s="6"/>
      <c r="AD2" s="6"/>
      <c r="AE2" s="6"/>
      <c r="AF2" s="21"/>
      <c r="AG2" s="6"/>
      <c r="AH2" s="28"/>
      <c r="AI2" s="28"/>
      <c r="AJ2" s="28"/>
      <c r="AK2" s="28"/>
      <c r="AL2" s="28"/>
      <c r="AM2" s="28"/>
    </row>
    <row r="3" spans="1:39">
      <c r="D3" s="6"/>
      <c r="E3" s="6"/>
      <c r="I3" s="7"/>
      <c r="J3" s="6"/>
      <c r="K3" s="6"/>
      <c r="L3" s="6"/>
      <c r="R3" s="8"/>
      <c r="S3" s="7"/>
      <c r="T3" s="7"/>
      <c r="U3" s="7"/>
      <c r="AH3" s="3"/>
      <c r="AI3" s="3"/>
      <c r="AJ3" s="3"/>
      <c r="AK3" s="3"/>
      <c r="AL3" s="3"/>
      <c r="AM3" s="3"/>
    </row>
    <row r="4" spans="1:39">
      <c r="D4" s="4">
        <v>5.8999999999999997E-2</v>
      </c>
      <c r="F4" s="4">
        <v>0.01</v>
      </c>
      <c r="G4" s="4"/>
      <c r="I4" s="4">
        <v>2.4E-2</v>
      </c>
      <c r="K4" s="4">
        <v>5.0000000000000001E-3</v>
      </c>
      <c r="M4" s="4">
        <v>3.0000000000000001E-3</v>
      </c>
      <c r="R4" s="4">
        <v>0.29199999999999998</v>
      </c>
      <c r="S4" s="5">
        <f>H15*R4</f>
        <v>1690.7237999999998</v>
      </c>
      <c r="T4" s="9">
        <f>Q15-S4</f>
        <v>3902.6861999999992</v>
      </c>
      <c r="U4" s="9"/>
    </row>
    <row r="5" spans="1:39">
      <c r="T5" s="9"/>
      <c r="U5" s="9"/>
    </row>
    <row r="6" spans="1:39">
      <c r="A6" s="10">
        <v>43891</v>
      </c>
      <c r="B6" s="10">
        <v>44188</v>
      </c>
      <c r="C6" s="2">
        <v>683.68</v>
      </c>
      <c r="D6" s="4">
        <v>5.8999999999999997E-2</v>
      </c>
      <c r="E6" s="9">
        <f t="shared" ref="E6:E14" si="0">ROUNDDOWN(C6*D6,2)</f>
        <v>40.33</v>
      </c>
      <c r="F6" s="4">
        <v>0</v>
      </c>
      <c r="G6" s="9">
        <f t="shared" ref="G6:G14" si="1">C6*F6</f>
        <v>0</v>
      </c>
      <c r="H6" s="9">
        <f>C6-E6-G6</f>
        <v>643.34999999999991</v>
      </c>
      <c r="I6" s="4">
        <v>2.4E-2</v>
      </c>
      <c r="J6" s="9">
        <f t="shared" ref="J6:J14" si="2">ROUNDDOWN(C6*I6,2)</f>
        <v>16.399999999999999</v>
      </c>
      <c r="K6" s="4">
        <v>5.0000000000000001E-3</v>
      </c>
      <c r="L6" s="9">
        <f t="shared" ref="L6:L14" si="3">ROUNDDOWN(C6*K6,2)</f>
        <v>3.41</v>
      </c>
      <c r="M6" s="4">
        <v>3.0000000000000001E-3</v>
      </c>
      <c r="N6" s="9">
        <f t="shared" ref="N6:N14" si="4">ROUNDDOWN(C6*M6,2)</f>
        <v>2.0499999999999998</v>
      </c>
      <c r="O6" s="9">
        <f>E6++G6+J6+L6+N6</f>
        <v>62.19</v>
      </c>
      <c r="P6" s="9">
        <f t="shared" ref="P6:P14" si="5">C6-O6</f>
        <v>621.49</v>
      </c>
      <c r="Q6" s="9">
        <v>621.49</v>
      </c>
      <c r="R6" s="4">
        <v>0.29199999999999998</v>
      </c>
      <c r="S6" s="5">
        <f t="shared" ref="S6:S14" si="6">H6*R6</f>
        <v>187.85819999999995</v>
      </c>
      <c r="T6" s="9">
        <f>P6-S6</f>
        <v>433.63180000000006</v>
      </c>
      <c r="U6" s="9">
        <f t="shared" ref="U6:U14" si="7">H6</f>
        <v>643.34999999999991</v>
      </c>
      <c r="V6" s="4">
        <v>0</v>
      </c>
      <c r="W6" s="9">
        <f t="shared" ref="W6:W14" si="8">U6*V6</f>
        <v>0</v>
      </c>
      <c r="Y6" s="10"/>
      <c r="Z6" s="19"/>
      <c r="AA6" s="19"/>
      <c r="AB6" s="19"/>
      <c r="AC6" s="19"/>
      <c r="AD6" s="19"/>
      <c r="AE6" s="19"/>
      <c r="AF6" s="20"/>
      <c r="AG6" s="19"/>
      <c r="AH6" s="19"/>
      <c r="AI6" s="4"/>
    </row>
    <row r="7" spans="1:39">
      <c r="A7" s="10">
        <v>43922</v>
      </c>
      <c r="B7" s="10">
        <v>44188</v>
      </c>
      <c r="C7" s="2">
        <v>683.68</v>
      </c>
      <c r="D7" s="4">
        <v>5.8999999999999997E-2</v>
      </c>
      <c r="E7" s="9">
        <f t="shared" si="0"/>
        <v>40.33</v>
      </c>
      <c r="F7" s="4">
        <v>0</v>
      </c>
      <c r="G7" s="9">
        <f t="shared" si="1"/>
        <v>0</v>
      </c>
      <c r="H7" s="9">
        <f t="shared" ref="H7:H14" si="9">C7-E7-G7</f>
        <v>643.34999999999991</v>
      </c>
      <c r="I7" s="4">
        <v>2.4E-2</v>
      </c>
      <c r="J7" s="9">
        <f t="shared" si="2"/>
        <v>16.399999999999999</v>
      </c>
      <c r="K7" s="4">
        <v>5.0000000000000001E-3</v>
      </c>
      <c r="L7" s="9">
        <f t="shared" si="3"/>
        <v>3.41</v>
      </c>
      <c r="M7" s="4">
        <v>3.0000000000000001E-3</v>
      </c>
      <c r="N7" s="9">
        <f t="shared" si="4"/>
        <v>2.0499999999999998</v>
      </c>
      <c r="O7" s="9">
        <f t="shared" ref="O7:O14" si="10">E7++G7+J7+L7+N7</f>
        <v>62.19</v>
      </c>
      <c r="P7" s="9">
        <f t="shared" si="5"/>
        <v>621.49</v>
      </c>
      <c r="Q7" s="9">
        <v>621.49</v>
      </c>
      <c r="R7" s="4">
        <v>0.29199999999999998</v>
      </c>
      <c r="S7" s="5">
        <f t="shared" si="6"/>
        <v>187.85819999999995</v>
      </c>
      <c r="T7" s="9">
        <f t="shared" ref="T7:T14" si="11">P7-S7</f>
        <v>433.63180000000006</v>
      </c>
      <c r="U7" s="9">
        <f t="shared" si="7"/>
        <v>643.34999999999991</v>
      </c>
      <c r="V7" s="4">
        <v>0</v>
      </c>
      <c r="W7" s="9">
        <f t="shared" si="8"/>
        <v>0</v>
      </c>
      <c r="Y7" s="10"/>
      <c r="Z7" s="19"/>
      <c r="AA7" s="19"/>
      <c r="AB7" s="19"/>
      <c r="AC7" s="19"/>
      <c r="AD7" s="19"/>
      <c r="AE7" s="19"/>
      <c r="AF7" s="20"/>
      <c r="AG7" s="19"/>
      <c r="AH7" s="19"/>
      <c r="AI7" s="4"/>
    </row>
    <row r="8" spans="1:39">
      <c r="A8" s="10">
        <v>43952</v>
      </c>
      <c r="B8" s="10">
        <v>44188</v>
      </c>
      <c r="C8" s="2">
        <v>683.68</v>
      </c>
      <c r="D8" s="4">
        <v>5.8999999999999997E-2</v>
      </c>
      <c r="E8" s="9">
        <f t="shared" si="0"/>
        <v>40.33</v>
      </c>
      <c r="F8" s="4">
        <v>0</v>
      </c>
      <c r="G8" s="9">
        <f t="shared" si="1"/>
        <v>0</v>
      </c>
      <c r="H8" s="9">
        <f t="shared" si="9"/>
        <v>643.34999999999991</v>
      </c>
      <c r="I8" s="4">
        <v>2.4E-2</v>
      </c>
      <c r="J8" s="9">
        <f t="shared" si="2"/>
        <v>16.399999999999999</v>
      </c>
      <c r="K8" s="4">
        <v>5.0000000000000001E-3</v>
      </c>
      <c r="L8" s="9">
        <f t="shared" si="3"/>
        <v>3.41</v>
      </c>
      <c r="M8" s="4">
        <v>3.0000000000000001E-3</v>
      </c>
      <c r="N8" s="9">
        <f t="shared" si="4"/>
        <v>2.0499999999999998</v>
      </c>
      <c r="O8" s="9">
        <f t="shared" si="10"/>
        <v>62.19</v>
      </c>
      <c r="P8" s="9">
        <f t="shared" si="5"/>
        <v>621.49</v>
      </c>
      <c r="Q8" s="9">
        <v>621.49</v>
      </c>
      <c r="R8" s="4">
        <v>0.29199999999999998</v>
      </c>
      <c r="S8" s="5">
        <f t="shared" si="6"/>
        <v>187.85819999999995</v>
      </c>
      <c r="T8" s="9">
        <f t="shared" si="11"/>
        <v>433.63180000000006</v>
      </c>
      <c r="U8" s="9">
        <f t="shared" si="7"/>
        <v>643.34999999999991</v>
      </c>
      <c r="V8" s="4">
        <v>0</v>
      </c>
      <c r="W8" s="9">
        <f t="shared" si="8"/>
        <v>0</v>
      </c>
      <c r="Y8" s="10"/>
      <c r="Z8" s="19"/>
      <c r="AA8" s="19"/>
      <c r="AB8" s="19"/>
      <c r="AC8" s="19"/>
      <c r="AD8" s="19"/>
      <c r="AE8" s="19"/>
      <c r="AF8" s="20"/>
      <c r="AG8" s="19"/>
      <c r="AH8" s="19"/>
      <c r="AI8" s="4"/>
    </row>
    <row r="9" spans="1:39">
      <c r="A9" s="10">
        <v>43983</v>
      </c>
      <c r="B9" s="10">
        <v>44188</v>
      </c>
      <c r="C9" s="2">
        <v>683.68</v>
      </c>
      <c r="D9" s="4">
        <v>5.8999999999999997E-2</v>
      </c>
      <c r="E9" s="9">
        <f t="shared" si="0"/>
        <v>40.33</v>
      </c>
      <c r="F9" s="4">
        <v>0</v>
      </c>
      <c r="G9" s="9">
        <f t="shared" si="1"/>
        <v>0</v>
      </c>
      <c r="H9" s="9">
        <f t="shared" si="9"/>
        <v>643.34999999999991</v>
      </c>
      <c r="I9" s="4">
        <v>2.4E-2</v>
      </c>
      <c r="J9" s="9">
        <f t="shared" si="2"/>
        <v>16.399999999999999</v>
      </c>
      <c r="K9" s="4">
        <v>5.0000000000000001E-3</v>
      </c>
      <c r="L9" s="9">
        <f t="shared" si="3"/>
        <v>3.41</v>
      </c>
      <c r="M9" s="4">
        <v>3.0000000000000001E-3</v>
      </c>
      <c r="N9" s="9">
        <f t="shared" si="4"/>
        <v>2.0499999999999998</v>
      </c>
      <c r="O9" s="9">
        <f t="shared" si="10"/>
        <v>62.19</v>
      </c>
      <c r="P9" s="9">
        <f t="shared" si="5"/>
        <v>621.49</v>
      </c>
      <c r="Q9" s="9">
        <v>621.49</v>
      </c>
      <c r="R9" s="4">
        <v>0.29199999999999998</v>
      </c>
      <c r="S9" s="5">
        <f t="shared" si="6"/>
        <v>187.85819999999995</v>
      </c>
      <c r="T9" s="9">
        <f t="shared" si="11"/>
        <v>433.63180000000006</v>
      </c>
      <c r="U9" s="9">
        <f t="shared" si="7"/>
        <v>643.34999999999991</v>
      </c>
      <c r="V9" s="4">
        <v>0</v>
      </c>
      <c r="W9" s="9">
        <f t="shared" si="8"/>
        <v>0</v>
      </c>
      <c r="Y9" s="10"/>
      <c r="Z9" s="19"/>
      <c r="AA9" s="19"/>
      <c r="AB9" s="19"/>
      <c r="AC9" s="19"/>
      <c r="AD9" s="19"/>
      <c r="AE9" s="19"/>
      <c r="AF9" s="20"/>
      <c r="AG9" s="19"/>
      <c r="AH9" s="19"/>
      <c r="AI9" s="4"/>
    </row>
    <row r="10" spans="1:39">
      <c r="A10" s="10">
        <v>44013</v>
      </c>
      <c r="B10" s="10">
        <v>44188</v>
      </c>
      <c r="C10" s="2">
        <v>683.68</v>
      </c>
      <c r="D10" s="4">
        <v>5.8999999999999997E-2</v>
      </c>
      <c r="E10" s="9">
        <f t="shared" si="0"/>
        <v>40.33</v>
      </c>
      <c r="F10" s="4">
        <v>0</v>
      </c>
      <c r="G10" s="9">
        <f t="shared" si="1"/>
        <v>0</v>
      </c>
      <c r="H10" s="9">
        <f t="shared" si="9"/>
        <v>643.34999999999991</v>
      </c>
      <c r="I10" s="4">
        <v>2.4E-2</v>
      </c>
      <c r="J10" s="9">
        <f t="shared" si="2"/>
        <v>16.399999999999999</v>
      </c>
      <c r="K10" s="4">
        <v>5.0000000000000001E-3</v>
      </c>
      <c r="L10" s="9">
        <f t="shared" si="3"/>
        <v>3.41</v>
      </c>
      <c r="M10" s="4">
        <v>3.0000000000000001E-3</v>
      </c>
      <c r="N10" s="9">
        <f t="shared" si="4"/>
        <v>2.0499999999999998</v>
      </c>
      <c r="O10" s="9">
        <f t="shared" si="10"/>
        <v>62.19</v>
      </c>
      <c r="P10" s="9">
        <f t="shared" si="5"/>
        <v>621.49</v>
      </c>
      <c r="Q10" s="9">
        <v>621.49</v>
      </c>
      <c r="R10" s="4">
        <v>0.29199999999999998</v>
      </c>
      <c r="S10" s="5">
        <f t="shared" si="6"/>
        <v>187.85819999999995</v>
      </c>
      <c r="T10" s="9">
        <f t="shared" si="11"/>
        <v>433.63180000000006</v>
      </c>
      <c r="U10" s="9">
        <f t="shared" si="7"/>
        <v>643.34999999999991</v>
      </c>
      <c r="V10" s="4">
        <v>0</v>
      </c>
      <c r="W10" s="9">
        <f t="shared" si="8"/>
        <v>0</v>
      </c>
      <c r="Y10" s="10"/>
      <c r="Z10" s="19"/>
      <c r="AA10" s="19"/>
      <c r="AB10" s="19"/>
      <c r="AC10" s="19"/>
      <c r="AD10" s="19"/>
      <c r="AE10" s="19"/>
      <c r="AF10" s="20"/>
      <c r="AG10" s="19"/>
      <c r="AH10" s="19"/>
      <c r="AI10" s="4"/>
    </row>
    <row r="11" spans="1:39">
      <c r="A11" s="10">
        <v>44044</v>
      </c>
      <c r="B11" s="10">
        <v>44188</v>
      </c>
      <c r="C11" s="2">
        <v>683.68</v>
      </c>
      <c r="D11" s="4">
        <v>5.8999999999999997E-2</v>
      </c>
      <c r="E11" s="9">
        <f t="shared" si="0"/>
        <v>40.33</v>
      </c>
      <c r="F11" s="4">
        <v>0</v>
      </c>
      <c r="G11" s="9">
        <f t="shared" si="1"/>
        <v>0</v>
      </c>
      <c r="H11" s="9">
        <f t="shared" si="9"/>
        <v>643.34999999999991</v>
      </c>
      <c r="I11" s="4">
        <v>2.4E-2</v>
      </c>
      <c r="J11" s="9">
        <f t="shared" si="2"/>
        <v>16.399999999999999</v>
      </c>
      <c r="K11" s="4">
        <v>5.0000000000000001E-3</v>
      </c>
      <c r="L11" s="9">
        <f t="shared" si="3"/>
        <v>3.41</v>
      </c>
      <c r="M11" s="4">
        <v>3.0000000000000001E-3</v>
      </c>
      <c r="N11" s="9">
        <f t="shared" si="4"/>
        <v>2.0499999999999998</v>
      </c>
      <c r="O11" s="9">
        <f t="shared" si="10"/>
        <v>62.19</v>
      </c>
      <c r="P11" s="9">
        <f t="shared" si="5"/>
        <v>621.49</v>
      </c>
      <c r="Q11" s="9">
        <v>621.49</v>
      </c>
      <c r="R11" s="4">
        <v>0.29199999999999998</v>
      </c>
      <c r="S11" s="5">
        <f t="shared" si="6"/>
        <v>187.85819999999995</v>
      </c>
      <c r="T11" s="9">
        <f t="shared" si="11"/>
        <v>433.63180000000006</v>
      </c>
      <c r="U11" s="9">
        <f t="shared" si="7"/>
        <v>643.34999999999991</v>
      </c>
      <c r="V11" s="4">
        <v>0</v>
      </c>
      <c r="W11" s="9">
        <f t="shared" si="8"/>
        <v>0</v>
      </c>
      <c r="Y11" s="10"/>
      <c r="Z11" s="19"/>
      <c r="AA11" s="19"/>
      <c r="AB11" s="19"/>
      <c r="AC11" s="19"/>
      <c r="AD11" s="19"/>
      <c r="AE11" s="19"/>
      <c r="AF11" s="20"/>
      <c r="AG11" s="19"/>
      <c r="AH11" s="19"/>
      <c r="AI11" s="4"/>
    </row>
    <row r="12" spans="1:39">
      <c r="A12" s="10">
        <v>44075</v>
      </c>
      <c r="B12" s="10">
        <v>44188</v>
      </c>
      <c r="C12" s="2">
        <v>683.68</v>
      </c>
      <c r="D12" s="4">
        <v>5.8999999999999997E-2</v>
      </c>
      <c r="E12" s="9">
        <f t="shared" si="0"/>
        <v>40.33</v>
      </c>
      <c r="F12" s="4">
        <v>0</v>
      </c>
      <c r="G12" s="9">
        <f t="shared" si="1"/>
        <v>0</v>
      </c>
      <c r="H12" s="9">
        <f t="shared" si="9"/>
        <v>643.34999999999991</v>
      </c>
      <c r="I12" s="4">
        <v>2.4E-2</v>
      </c>
      <c r="J12" s="9">
        <f t="shared" si="2"/>
        <v>16.399999999999999</v>
      </c>
      <c r="K12" s="4">
        <v>5.0000000000000001E-3</v>
      </c>
      <c r="L12" s="9">
        <f t="shared" si="3"/>
        <v>3.41</v>
      </c>
      <c r="M12" s="4">
        <v>3.0000000000000001E-3</v>
      </c>
      <c r="N12" s="9">
        <f t="shared" si="4"/>
        <v>2.0499999999999998</v>
      </c>
      <c r="O12" s="9">
        <f t="shared" si="10"/>
        <v>62.19</v>
      </c>
      <c r="P12" s="9">
        <f t="shared" si="5"/>
        <v>621.49</v>
      </c>
      <c r="Q12" s="9">
        <v>621.49</v>
      </c>
      <c r="R12" s="4">
        <v>0.29199999999999998</v>
      </c>
      <c r="S12" s="5">
        <f t="shared" si="6"/>
        <v>187.85819999999995</v>
      </c>
      <c r="T12" s="9">
        <f t="shared" si="11"/>
        <v>433.63180000000006</v>
      </c>
      <c r="U12" s="9">
        <f t="shared" si="7"/>
        <v>643.34999999999991</v>
      </c>
      <c r="V12" s="4">
        <v>0</v>
      </c>
      <c r="W12" s="9">
        <f t="shared" si="8"/>
        <v>0</v>
      </c>
      <c r="Y12" s="10"/>
      <c r="Z12" s="19"/>
      <c r="AA12" s="19"/>
      <c r="AB12" s="19"/>
      <c r="AC12" s="19"/>
      <c r="AD12" s="19"/>
      <c r="AE12" s="19"/>
      <c r="AF12" s="20"/>
      <c r="AG12" s="19"/>
      <c r="AH12" s="19"/>
      <c r="AI12" s="4"/>
    </row>
    <row r="13" spans="1:39">
      <c r="A13" s="10">
        <v>44105</v>
      </c>
      <c r="B13" s="10">
        <v>44188</v>
      </c>
      <c r="C13" s="2">
        <v>683.68</v>
      </c>
      <c r="D13" s="4">
        <v>5.8999999999999997E-2</v>
      </c>
      <c r="E13" s="9">
        <f t="shared" si="0"/>
        <v>40.33</v>
      </c>
      <c r="F13" s="4">
        <v>0</v>
      </c>
      <c r="G13" s="9">
        <f t="shared" si="1"/>
        <v>0</v>
      </c>
      <c r="H13" s="9">
        <f t="shared" si="9"/>
        <v>643.34999999999991</v>
      </c>
      <c r="I13" s="4">
        <v>2.4E-2</v>
      </c>
      <c r="J13" s="9">
        <f t="shared" si="2"/>
        <v>16.399999999999999</v>
      </c>
      <c r="K13" s="4">
        <v>5.0000000000000001E-3</v>
      </c>
      <c r="L13" s="9">
        <f t="shared" si="3"/>
        <v>3.41</v>
      </c>
      <c r="M13" s="4">
        <v>3.0000000000000001E-3</v>
      </c>
      <c r="N13" s="9">
        <f t="shared" si="4"/>
        <v>2.0499999999999998</v>
      </c>
      <c r="O13" s="9">
        <f t="shared" si="10"/>
        <v>62.19</v>
      </c>
      <c r="P13" s="9">
        <f t="shared" si="5"/>
        <v>621.49</v>
      </c>
      <c r="Q13" s="9">
        <v>621.49</v>
      </c>
      <c r="R13" s="4">
        <v>0.29199999999999998</v>
      </c>
      <c r="S13" s="5">
        <f t="shared" si="6"/>
        <v>187.85819999999995</v>
      </c>
      <c r="T13" s="9">
        <f t="shared" si="11"/>
        <v>433.63180000000006</v>
      </c>
      <c r="U13" s="9">
        <f t="shared" si="7"/>
        <v>643.34999999999991</v>
      </c>
      <c r="V13" s="4">
        <v>0</v>
      </c>
      <c r="W13" s="9">
        <f t="shared" si="8"/>
        <v>0</v>
      </c>
      <c r="Y13" s="10"/>
      <c r="Z13" s="19"/>
      <c r="AA13" s="19"/>
      <c r="AB13" s="19"/>
      <c r="AC13" s="19"/>
      <c r="AD13" s="19"/>
      <c r="AE13" s="19"/>
      <c r="AF13" s="20"/>
      <c r="AG13" s="19"/>
      <c r="AH13" s="19"/>
      <c r="AI13" s="4"/>
    </row>
    <row r="14" spans="1:39">
      <c r="A14" s="10">
        <v>44136</v>
      </c>
      <c r="B14" s="10">
        <v>44188</v>
      </c>
      <c r="C14" s="2">
        <v>683.68</v>
      </c>
      <c r="D14" s="4">
        <v>5.8999999999999997E-2</v>
      </c>
      <c r="E14" s="9">
        <f t="shared" si="0"/>
        <v>40.33</v>
      </c>
      <c r="F14" s="4">
        <v>0</v>
      </c>
      <c r="G14" s="9">
        <f t="shared" si="1"/>
        <v>0</v>
      </c>
      <c r="H14" s="9">
        <f t="shared" si="9"/>
        <v>643.34999999999991</v>
      </c>
      <c r="I14" s="4">
        <v>2.4E-2</v>
      </c>
      <c r="J14" s="9">
        <f t="shared" si="2"/>
        <v>16.399999999999999</v>
      </c>
      <c r="K14" s="4">
        <v>5.0000000000000001E-3</v>
      </c>
      <c r="L14" s="9">
        <f t="shared" si="3"/>
        <v>3.41</v>
      </c>
      <c r="M14" s="4">
        <v>3.0000000000000001E-3</v>
      </c>
      <c r="N14" s="9">
        <f t="shared" si="4"/>
        <v>2.0499999999999998</v>
      </c>
      <c r="O14" s="9">
        <f t="shared" si="10"/>
        <v>62.19</v>
      </c>
      <c r="P14" s="9">
        <f t="shared" si="5"/>
        <v>621.49</v>
      </c>
      <c r="Q14" s="9">
        <v>621.49</v>
      </c>
      <c r="R14" s="4">
        <v>0.29199999999999998</v>
      </c>
      <c r="S14" s="5">
        <f t="shared" si="6"/>
        <v>187.85819999999995</v>
      </c>
      <c r="T14" s="9">
        <f t="shared" si="11"/>
        <v>433.63180000000006</v>
      </c>
      <c r="U14" s="9">
        <f t="shared" si="7"/>
        <v>643.34999999999991</v>
      </c>
      <c r="V14" s="4">
        <v>0</v>
      </c>
      <c r="W14" s="9">
        <f t="shared" si="8"/>
        <v>0</v>
      </c>
      <c r="Y14" s="10"/>
      <c r="Z14" s="19"/>
      <c r="AA14" s="19"/>
      <c r="AB14" s="19"/>
      <c r="AC14" s="19"/>
      <c r="AD14" s="19"/>
      <c r="AE14" s="19"/>
      <c r="AF14" s="20"/>
      <c r="AG14" s="19"/>
      <c r="AH14" s="19"/>
      <c r="AI14" s="4"/>
    </row>
    <row r="15" spans="1:39">
      <c r="A15" s="32" t="s">
        <v>20</v>
      </c>
      <c r="B15" s="32"/>
      <c r="C15" s="9">
        <f>SUM(C6:C14)</f>
        <v>6153.1200000000008</v>
      </c>
      <c r="D15" s="9"/>
      <c r="E15" s="9">
        <f>SUM(E6:E14)</f>
        <v>362.96999999999991</v>
      </c>
      <c r="F15" s="9"/>
      <c r="G15" s="9">
        <f>SUM(G6:G14)</f>
        <v>0</v>
      </c>
      <c r="H15" s="9">
        <f>SUM(H6:H14)</f>
        <v>5790.15</v>
      </c>
      <c r="I15" s="9"/>
      <c r="J15" s="11">
        <f>SUM(J6:J14)</f>
        <v>147.60000000000002</v>
      </c>
      <c r="K15" s="9"/>
      <c r="L15" s="11">
        <f>SUM(L6:L14)</f>
        <v>30.69</v>
      </c>
      <c r="M15" s="9"/>
      <c r="N15" s="11">
        <f>SUM(N6:N14)</f>
        <v>18.450000000000003</v>
      </c>
      <c r="O15" s="9">
        <f>SUM(O6:O14)</f>
        <v>559.71</v>
      </c>
      <c r="P15" s="11">
        <f>SUM(P6:P14)</f>
        <v>5593.4099999999989</v>
      </c>
      <c r="Q15" s="9">
        <f>SUM(Q6:Q14)</f>
        <v>5593.4099999999989</v>
      </c>
      <c r="S15" s="18">
        <f>SUM(S6:S14)</f>
        <v>1690.7237999999993</v>
      </c>
      <c r="T15" s="9">
        <f>SUM(T6:T14)</f>
        <v>3902.6862000000006</v>
      </c>
      <c r="U15" s="9"/>
      <c r="V15" s="9"/>
      <c r="W15" s="9">
        <f>SUM(W6:W14)</f>
        <v>0</v>
      </c>
      <c r="X15" s="9">
        <f>ROUND(S15-W15,0)</f>
        <v>1691</v>
      </c>
      <c r="Y15" s="10"/>
      <c r="Z15" s="19"/>
      <c r="AA15" s="19"/>
      <c r="AB15" s="19"/>
      <c r="AC15" s="19"/>
      <c r="AD15" s="19"/>
      <c r="AE15" s="19"/>
      <c r="AF15" s="20"/>
      <c r="AH15" s="19"/>
    </row>
    <row r="16" spans="1:39">
      <c r="A16" s="33" t="s">
        <v>15</v>
      </c>
      <c r="B16" s="33"/>
      <c r="C16" s="11">
        <f>SUM(E16:P16)</f>
        <v>5790.1499999999987</v>
      </c>
      <c r="D16" s="9"/>
      <c r="E16" s="9"/>
      <c r="F16" s="9"/>
      <c r="G16" s="9"/>
      <c r="H16" s="9"/>
      <c r="I16" s="9"/>
      <c r="J16" s="9">
        <f>J15</f>
        <v>147.60000000000002</v>
      </c>
      <c r="K16" s="9"/>
      <c r="L16" s="9">
        <f>L15</f>
        <v>30.69</v>
      </c>
      <c r="M16" s="9"/>
      <c r="N16" s="9">
        <f>N15</f>
        <v>18.450000000000003</v>
      </c>
      <c r="O16" s="9"/>
      <c r="P16" s="9">
        <f>P15</f>
        <v>5593.4099999999989</v>
      </c>
      <c r="Q16" s="9"/>
      <c r="U16" s="9">
        <f>ROUND(C16,0)</f>
        <v>5790</v>
      </c>
      <c r="V16" s="23">
        <v>0.29199999999999998</v>
      </c>
      <c r="W16" s="17">
        <f>ROUND(U16*V16,0)</f>
        <v>1691</v>
      </c>
      <c r="Y16" s="10"/>
      <c r="Z16" s="19"/>
      <c r="AA16" s="19"/>
      <c r="AB16" s="19"/>
      <c r="AC16" s="19"/>
      <c r="AD16" s="19"/>
      <c r="AE16" s="19"/>
      <c r="AF16" s="20"/>
      <c r="AG16" s="4"/>
      <c r="AH16" s="19"/>
      <c r="AI16" s="4"/>
    </row>
    <row r="17" spans="1:35">
      <c r="A17" s="34" t="s">
        <v>32</v>
      </c>
      <c r="B17" s="34"/>
      <c r="C17" s="9">
        <f>SUM(E17:P17)</f>
        <v>5790.1499999999987</v>
      </c>
      <c r="E17" s="9">
        <f>-E15</f>
        <v>-362.96999999999991</v>
      </c>
      <c r="F17" s="9"/>
      <c r="G17" s="9">
        <f>-G15</f>
        <v>0</v>
      </c>
      <c r="J17" s="9"/>
      <c r="K17" s="9"/>
      <c r="L17" s="9"/>
      <c r="M17" s="9"/>
      <c r="N17" s="9"/>
      <c r="O17" s="9">
        <f>O15</f>
        <v>559.71</v>
      </c>
      <c r="P17" s="9">
        <f>P15</f>
        <v>5593.4099999999989</v>
      </c>
      <c r="Q17" s="9"/>
      <c r="Y17" s="10"/>
      <c r="Z17" s="19"/>
      <c r="AA17" s="19"/>
      <c r="AB17" s="19"/>
      <c r="AC17" s="19"/>
      <c r="AD17" s="19"/>
      <c r="AE17" s="19"/>
      <c r="AF17" s="20"/>
      <c r="AG17" s="19"/>
      <c r="AH17" s="19"/>
      <c r="AI17" s="4"/>
    </row>
    <row r="18" spans="1:35">
      <c r="A18" s="10"/>
      <c r="B18" s="10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Y18" s="10"/>
      <c r="Z18" s="19"/>
      <c r="AA18" s="19"/>
      <c r="AB18" s="19"/>
      <c r="AC18" s="19"/>
      <c r="AD18" s="19"/>
      <c r="AE18" s="19"/>
      <c r="AF18" s="20"/>
      <c r="AG18" s="19"/>
      <c r="AH18" s="19"/>
      <c r="AI18" s="4"/>
    </row>
    <row r="19" spans="1:35">
      <c r="A19" s="10">
        <v>43891</v>
      </c>
      <c r="B19" s="10">
        <v>43949</v>
      </c>
      <c r="C19" s="9">
        <v>1441.15</v>
      </c>
      <c r="D19" s="4">
        <v>5.8999999999999997E-2</v>
      </c>
      <c r="E19" s="9">
        <f>ROUND(C19*D19,2)</f>
        <v>85.03</v>
      </c>
      <c r="F19" s="4">
        <v>0.01</v>
      </c>
      <c r="G19" s="9">
        <f t="shared" ref="G19:G28" si="12">C19*F19</f>
        <v>14.411500000000002</v>
      </c>
      <c r="H19" s="9">
        <f>C19-E19-G19</f>
        <v>1341.7085000000002</v>
      </c>
      <c r="I19" s="4">
        <v>2.4E-2</v>
      </c>
      <c r="J19" s="9">
        <f>ROUND(C19*I19,2)</f>
        <v>34.590000000000003</v>
      </c>
      <c r="K19" s="4">
        <v>5.0000000000000001E-3</v>
      </c>
      <c r="L19" s="9">
        <f>ROUND(C19*K19,2)</f>
        <v>7.21</v>
      </c>
      <c r="M19" s="4">
        <v>3.0000000000000001E-3</v>
      </c>
      <c r="N19" s="9">
        <f>ROUND(C19*M19,2)</f>
        <v>4.32</v>
      </c>
      <c r="O19" s="9">
        <f>E19+G19+J19+L19+N19</f>
        <v>145.5615</v>
      </c>
      <c r="P19" s="9">
        <f t="shared" ref="P19:P28" si="13">C19-O19</f>
        <v>1295.5885000000001</v>
      </c>
      <c r="Q19" s="9">
        <v>1295.5899999999999</v>
      </c>
      <c r="R19" s="4">
        <v>0.28000000000000003</v>
      </c>
      <c r="S19" s="5">
        <f t="shared" ref="S19:S28" si="14">H19*R19</f>
        <v>375.67838000000006</v>
      </c>
      <c r="T19" s="9">
        <f>P19-S19</f>
        <v>919.91012000000001</v>
      </c>
      <c r="U19" s="9">
        <f t="shared" ref="U19:U22" si="15">H19</f>
        <v>1341.7085000000002</v>
      </c>
      <c r="V19" s="4">
        <v>0</v>
      </c>
      <c r="W19" s="9">
        <f t="shared" ref="W19:W22" si="16">U19*V19</f>
        <v>0</v>
      </c>
      <c r="Y19" s="10"/>
      <c r="Z19" s="19"/>
      <c r="AA19" s="19"/>
      <c r="AB19" s="19"/>
      <c r="AC19" s="19"/>
      <c r="AD19" s="19"/>
      <c r="AE19" s="19"/>
      <c r="AF19" s="20"/>
      <c r="AG19" s="19"/>
      <c r="AH19" s="19"/>
      <c r="AI19" s="4"/>
    </row>
    <row r="20" spans="1:35">
      <c r="A20" s="10">
        <v>43922</v>
      </c>
      <c r="B20" s="10">
        <v>43949</v>
      </c>
      <c r="C20" s="9">
        <v>1441.15</v>
      </c>
      <c r="D20" s="4">
        <v>5.8999999999999997E-2</v>
      </c>
      <c r="E20" s="9">
        <f t="shared" ref="E20:E28" si="17">ROUND(C20*D20,2)</f>
        <v>85.03</v>
      </c>
      <c r="F20" s="4">
        <v>0.01</v>
      </c>
      <c r="G20" s="9">
        <f t="shared" si="12"/>
        <v>14.411500000000002</v>
      </c>
      <c r="H20" s="9">
        <f t="shared" ref="H20:H28" si="18">C20-E20-G20</f>
        <v>1341.7085000000002</v>
      </c>
      <c r="I20" s="4">
        <v>2.4E-2</v>
      </c>
      <c r="J20" s="9">
        <f t="shared" ref="J20:J28" si="19">ROUND(C20*I20,2)</f>
        <v>34.590000000000003</v>
      </c>
      <c r="K20" s="4">
        <v>5.0000000000000001E-3</v>
      </c>
      <c r="L20" s="9">
        <f t="shared" ref="L20:L28" si="20">ROUND(C20*K20,2)</f>
        <v>7.21</v>
      </c>
      <c r="M20" s="4">
        <v>3.0000000000000001E-3</v>
      </c>
      <c r="N20" s="9">
        <f t="shared" ref="N20:N28" si="21">ROUND(C20*M20,2)</f>
        <v>4.32</v>
      </c>
      <c r="O20" s="9">
        <f t="shared" ref="O20:O28" si="22">E20+G20+J20+L20+N20</f>
        <v>145.5615</v>
      </c>
      <c r="P20" s="9">
        <f t="shared" si="13"/>
        <v>1295.5885000000001</v>
      </c>
      <c r="Q20" s="9">
        <v>1295.5899999999999</v>
      </c>
      <c r="R20" s="4">
        <v>0.28000000000000003</v>
      </c>
      <c r="S20" s="5">
        <f t="shared" si="14"/>
        <v>375.67838000000006</v>
      </c>
      <c r="T20" s="9">
        <f t="shared" ref="T20:T28" si="23">P20-S20</f>
        <v>919.91012000000001</v>
      </c>
      <c r="U20" s="9">
        <f t="shared" si="15"/>
        <v>1341.7085000000002</v>
      </c>
      <c r="V20" s="4">
        <v>0</v>
      </c>
      <c r="W20" s="9">
        <f t="shared" si="16"/>
        <v>0</v>
      </c>
      <c r="Y20" s="10"/>
      <c r="Z20" s="19"/>
      <c r="AA20" s="19"/>
      <c r="AB20" s="19"/>
      <c r="AC20" s="19"/>
      <c r="AD20" s="19"/>
      <c r="AE20" s="19"/>
      <c r="AF20" s="20"/>
      <c r="AG20" s="19"/>
      <c r="AH20" s="19"/>
      <c r="AI20" s="4"/>
    </row>
    <row r="21" spans="1:35">
      <c r="A21" s="10">
        <v>43952</v>
      </c>
      <c r="B21" s="10">
        <v>43955</v>
      </c>
      <c r="C21" s="9">
        <v>1441.15</v>
      </c>
      <c r="D21" s="4">
        <v>5.8999999999999997E-2</v>
      </c>
      <c r="E21" s="9">
        <f t="shared" si="17"/>
        <v>85.03</v>
      </c>
      <c r="F21" s="4">
        <v>0.01</v>
      </c>
      <c r="G21" s="9">
        <f t="shared" si="12"/>
        <v>14.411500000000002</v>
      </c>
      <c r="H21" s="9">
        <f t="shared" si="18"/>
        <v>1341.7085000000002</v>
      </c>
      <c r="I21" s="4">
        <v>2.4E-2</v>
      </c>
      <c r="J21" s="9">
        <f t="shared" si="19"/>
        <v>34.590000000000003</v>
      </c>
      <c r="K21" s="4">
        <v>5.0000000000000001E-3</v>
      </c>
      <c r="L21" s="9">
        <f t="shared" si="20"/>
        <v>7.21</v>
      </c>
      <c r="M21" s="4">
        <v>3.0000000000000001E-3</v>
      </c>
      <c r="N21" s="9">
        <f t="shared" si="21"/>
        <v>4.32</v>
      </c>
      <c r="O21" s="9">
        <f t="shared" si="22"/>
        <v>145.5615</v>
      </c>
      <c r="P21" s="9">
        <f t="shared" si="13"/>
        <v>1295.5885000000001</v>
      </c>
      <c r="Q21" s="9">
        <v>1295.5899999999999</v>
      </c>
      <c r="R21" s="4">
        <v>0.28000000000000003</v>
      </c>
      <c r="S21" s="5">
        <f t="shared" si="14"/>
        <v>375.67838000000006</v>
      </c>
      <c r="T21" s="9">
        <f t="shared" si="23"/>
        <v>919.91012000000001</v>
      </c>
      <c r="U21" s="9">
        <f t="shared" si="15"/>
        <v>1341.7085000000002</v>
      </c>
      <c r="V21" s="4">
        <v>0</v>
      </c>
      <c r="W21" s="9">
        <f t="shared" si="16"/>
        <v>0</v>
      </c>
      <c r="Y21" s="10"/>
      <c r="Z21" s="19"/>
      <c r="AA21" s="19"/>
      <c r="AB21" s="19"/>
      <c r="AC21" s="19"/>
      <c r="AD21" s="19"/>
      <c r="AE21" s="19"/>
      <c r="AF21" s="20"/>
      <c r="AG21" s="4"/>
      <c r="AH21" s="19"/>
      <c r="AI21" s="4"/>
    </row>
    <row r="22" spans="1:35">
      <c r="A22" s="10">
        <v>43983</v>
      </c>
      <c r="B22" s="10">
        <v>43986</v>
      </c>
      <c r="C22" s="9">
        <v>1441.15</v>
      </c>
      <c r="D22" s="4">
        <v>5.8999999999999997E-2</v>
      </c>
      <c r="E22" s="9">
        <f t="shared" si="17"/>
        <v>85.03</v>
      </c>
      <c r="F22" s="4">
        <v>0.01</v>
      </c>
      <c r="G22" s="9">
        <f t="shared" si="12"/>
        <v>14.411500000000002</v>
      </c>
      <c r="H22" s="9">
        <f t="shared" si="18"/>
        <v>1341.7085000000002</v>
      </c>
      <c r="I22" s="4">
        <v>2.4E-2</v>
      </c>
      <c r="J22" s="9">
        <f t="shared" si="19"/>
        <v>34.590000000000003</v>
      </c>
      <c r="K22" s="4">
        <v>5.0000000000000001E-3</v>
      </c>
      <c r="L22" s="9">
        <f t="shared" si="20"/>
        <v>7.21</v>
      </c>
      <c r="M22" s="4">
        <v>3.0000000000000001E-3</v>
      </c>
      <c r="N22" s="9">
        <f t="shared" si="21"/>
        <v>4.32</v>
      </c>
      <c r="O22" s="9">
        <f t="shared" si="22"/>
        <v>145.5615</v>
      </c>
      <c r="P22" s="9">
        <f t="shared" si="13"/>
        <v>1295.5885000000001</v>
      </c>
      <c r="Q22" s="9">
        <v>1295.5899999999999</v>
      </c>
      <c r="R22" s="4">
        <v>0.28000000000000003</v>
      </c>
      <c r="S22" s="5">
        <f t="shared" si="14"/>
        <v>375.67838000000006</v>
      </c>
      <c r="T22" s="9">
        <f t="shared" si="23"/>
        <v>919.91012000000001</v>
      </c>
      <c r="U22" s="9">
        <f t="shared" si="15"/>
        <v>1341.7085000000002</v>
      </c>
      <c r="V22" s="4">
        <v>0</v>
      </c>
      <c r="W22" s="9">
        <f t="shared" si="16"/>
        <v>0</v>
      </c>
      <c r="Y22" s="10"/>
      <c r="Z22" s="19"/>
      <c r="AA22" s="19"/>
      <c r="AB22" s="19"/>
      <c r="AC22" s="19"/>
      <c r="AD22" s="19"/>
      <c r="AE22" s="19"/>
      <c r="AF22" s="20"/>
      <c r="AG22" s="19"/>
      <c r="AH22" s="19"/>
      <c r="AI22" s="4"/>
    </row>
    <row r="23" spans="1:35">
      <c r="A23" s="10">
        <v>44013</v>
      </c>
      <c r="B23" s="10">
        <v>44013</v>
      </c>
      <c r="C23" s="9">
        <v>1441.15</v>
      </c>
      <c r="D23" s="4">
        <v>5.8999999999999997E-2</v>
      </c>
      <c r="E23" s="9">
        <f t="shared" si="17"/>
        <v>85.03</v>
      </c>
      <c r="F23" s="4">
        <v>0.01</v>
      </c>
      <c r="G23" s="9">
        <f t="shared" si="12"/>
        <v>14.411500000000002</v>
      </c>
      <c r="H23" s="9">
        <f t="shared" si="18"/>
        <v>1341.7085000000002</v>
      </c>
      <c r="I23" s="4">
        <v>2.4E-2</v>
      </c>
      <c r="J23" s="9">
        <f t="shared" si="19"/>
        <v>34.590000000000003</v>
      </c>
      <c r="K23" s="4">
        <v>5.0000000000000001E-3</v>
      </c>
      <c r="L23" s="9">
        <f t="shared" si="20"/>
        <v>7.21</v>
      </c>
      <c r="M23" s="4">
        <v>3.0000000000000001E-3</v>
      </c>
      <c r="N23" s="9">
        <f t="shared" si="21"/>
        <v>4.32</v>
      </c>
      <c r="O23" s="9">
        <f t="shared" si="22"/>
        <v>145.5615</v>
      </c>
      <c r="P23" s="9">
        <f t="shared" si="13"/>
        <v>1295.5885000000001</v>
      </c>
      <c r="Q23" s="9">
        <v>919.91</v>
      </c>
      <c r="R23" s="4">
        <v>0.28000000000000003</v>
      </c>
      <c r="S23" s="5">
        <f t="shared" si="14"/>
        <v>375.67838000000006</v>
      </c>
      <c r="T23" s="9">
        <f t="shared" si="23"/>
        <v>919.91012000000001</v>
      </c>
      <c r="U23" s="9">
        <f>H23</f>
        <v>1341.7085000000002</v>
      </c>
      <c r="V23" s="4">
        <v>0.28000000000000003</v>
      </c>
      <c r="W23" s="9">
        <f>U23*V23</f>
        <v>375.67838000000006</v>
      </c>
      <c r="Y23" s="10"/>
      <c r="Z23" s="19"/>
      <c r="AA23" s="19"/>
      <c r="AB23" s="19"/>
      <c r="AC23" s="19"/>
      <c r="AD23" s="19"/>
      <c r="AE23" s="19"/>
      <c r="AF23" s="20"/>
      <c r="AG23" s="19"/>
      <c r="AH23" s="19"/>
      <c r="AI23" s="4"/>
    </row>
    <row r="24" spans="1:35">
      <c r="A24" s="10">
        <v>44044</v>
      </c>
      <c r="B24" s="10">
        <v>44046</v>
      </c>
      <c r="C24" s="9">
        <v>1441.15</v>
      </c>
      <c r="D24" s="4">
        <v>5.8999999999999997E-2</v>
      </c>
      <c r="E24" s="9">
        <f t="shared" si="17"/>
        <v>85.03</v>
      </c>
      <c r="F24" s="4">
        <v>0.01</v>
      </c>
      <c r="G24" s="9">
        <f t="shared" si="12"/>
        <v>14.411500000000002</v>
      </c>
      <c r="H24" s="9">
        <f t="shared" si="18"/>
        <v>1341.7085000000002</v>
      </c>
      <c r="I24" s="4">
        <v>2.4E-2</v>
      </c>
      <c r="J24" s="9">
        <f t="shared" si="19"/>
        <v>34.590000000000003</v>
      </c>
      <c r="K24" s="4">
        <v>5.0000000000000001E-3</v>
      </c>
      <c r="L24" s="9">
        <f t="shared" si="20"/>
        <v>7.21</v>
      </c>
      <c r="M24" s="4">
        <v>3.0000000000000001E-3</v>
      </c>
      <c r="N24" s="9">
        <f t="shared" si="21"/>
        <v>4.32</v>
      </c>
      <c r="O24" s="9">
        <f t="shared" si="22"/>
        <v>145.5615</v>
      </c>
      <c r="P24" s="9">
        <f t="shared" si="13"/>
        <v>1295.5885000000001</v>
      </c>
      <c r="Q24" s="9">
        <v>919.91</v>
      </c>
      <c r="R24" s="4">
        <v>0.28000000000000003</v>
      </c>
      <c r="S24" s="5">
        <f t="shared" si="14"/>
        <v>375.67838000000006</v>
      </c>
      <c r="T24" s="9">
        <f t="shared" si="23"/>
        <v>919.91012000000001</v>
      </c>
      <c r="U24" s="9">
        <f t="shared" ref="U24:U28" si="24">H24</f>
        <v>1341.7085000000002</v>
      </c>
      <c r="V24" s="4">
        <v>0.28000000000000003</v>
      </c>
      <c r="W24" s="9">
        <f t="shared" ref="W24:W28" si="25">U24*V24</f>
        <v>375.67838000000006</v>
      </c>
      <c r="Y24" s="10"/>
      <c r="Z24" s="19"/>
      <c r="AA24" s="19"/>
      <c r="AB24" s="19"/>
      <c r="AC24" s="19"/>
      <c r="AD24" s="19"/>
      <c r="AE24" s="19"/>
      <c r="AF24" s="20"/>
      <c r="AG24" s="4"/>
      <c r="AH24" s="19"/>
      <c r="AI24" s="4"/>
    </row>
    <row r="25" spans="1:35">
      <c r="A25" s="10">
        <v>44075</v>
      </c>
      <c r="B25" s="10">
        <v>44075</v>
      </c>
      <c r="C25" s="9">
        <v>1441.15</v>
      </c>
      <c r="D25" s="4">
        <v>5.8999999999999997E-2</v>
      </c>
      <c r="E25" s="9">
        <f t="shared" si="17"/>
        <v>85.03</v>
      </c>
      <c r="F25" s="4">
        <v>0.01</v>
      </c>
      <c r="G25" s="9">
        <f t="shared" si="12"/>
        <v>14.411500000000002</v>
      </c>
      <c r="H25" s="9">
        <f t="shared" si="18"/>
        <v>1341.7085000000002</v>
      </c>
      <c r="I25" s="4">
        <v>2.4E-2</v>
      </c>
      <c r="J25" s="9">
        <f t="shared" si="19"/>
        <v>34.590000000000003</v>
      </c>
      <c r="K25" s="4">
        <v>5.0000000000000001E-3</v>
      </c>
      <c r="L25" s="9">
        <f t="shared" si="20"/>
        <v>7.21</v>
      </c>
      <c r="M25" s="4">
        <v>3.0000000000000001E-3</v>
      </c>
      <c r="N25" s="9">
        <f t="shared" si="21"/>
        <v>4.32</v>
      </c>
      <c r="O25" s="9">
        <f t="shared" si="22"/>
        <v>145.5615</v>
      </c>
      <c r="P25" s="9">
        <f t="shared" si="13"/>
        <v>1295.5885000000001</v>
      </c>
      <c r="Q25" s="9">
        <v>919.91</v>
      </c>
      <c r="R25" s="4">
        <v>0.28000000000000003</v>
      </c>
      <c r="S25" s="5">
        <f t="shared" si="14"/>
        <v>375.67838000000006</v>
      </c>
      <c r="T25" s="9">
        <f t="shared" si="23"/>
        <v>919.91012000000001</v>
      </c>
      <c r="U25" s="9">
        <f t="shared" si="24"/>
        <v>1341.7085000000002</v>
      </c>
      <c r="V25" s="4">
        <v>0.28000000000000003</v>
      </c>
      <c r="W25" s="9">
        <f t="shared" si="25"/>
        <v>375.67838000000006</v>
      </c>
      <c r="Y25" s="10"/>
      <c r="Z25" s="19"/>
      <c r="AA25" s="19"/>
      <c r="AB25" s="19"/>
      <c r="AC25" s="19"/>
      <c r="AD25" s="19"/>
      <c r="AE25" s="19"/>
      <c r="AF25" s="20"/>
      <c r="AG25" s="19"/>
      <c r="AH25" s="19"/>
      <c r="AI25" s="4"/>
    </row>
    <row r="26" spans="1:35">
      <c r="A26" s="10">
        <v>44105</v>
      </c>
      <c r="B26" s="10">
        <v>44106</v>
      </c>
      <c r="C26" s="9">
        <v>1441.15</v>
      </c>
      <c r="D26" s="4">
        <v>5.8999999999999997E-2</v>
      </c>
      <c r="E26" s="9">
        <f t="shared" si="17"/>
        <v>85.03</v>
      </c>
      <c r="F26" s="4">
        <v>0.01</v>
      </c>
      <c r="G26" s="9">
        <f t="shared" si="12"/>
        <v>14.411500000000002</v>
      </c>
      <c r="H26" s="9">
        <f t="shared" si="18"/>
        <v>1341.7085000000002</v>
      </c>
      <c r="I26" s="4">
        <v>2.4E-2</v>
      </c>
      <c r="J26" s="9">
        <f t="shared" si="19"/>
        <v>34.590000000000003</v>
      </c>
      <c r="K26" s="4">
        <v>5.0000000000000001E-3</v>
      </c>
      <c r="L26" s="9">
        <f t="shared" si="20"/>
        <v>7.21</v>
      </c>
      <c r="M26" s="4">
        <v>3.0000000000000001E-3</v>
      </c>
      <c r="N26" s="9">
        <f t="shared" si="21"/>
        <v>4.32</v>
      </c>
      <c r="O26" s="9">
        <f t="shared" si="22"/>
        <v>145.5615</v>
      </c>
      <c r="P26" s="9">
        <f t="shared" si="13"/>
        <v>1295.5885000000001</v>
      </c>
      <c r="Q26" s="9">
        <v>919.91</v>
      </c>
      <c r="R26" s="4">
        <v>0.28000000000000003</v>
      </c>
      <c r="S26" s="5">
        <f t="shared" si="14"/>
        <v>375.67838000000006</v>
      </c>
      <c r="T26" s="9">
        <f t="shared" si="23"/>
        <v>919.91012000000001</v>
      </c>
      <c r="U26" s="9">
        <f t="shared" si="24"/>
        <v>1341.7085000000002</v>
      </c>
      <c r="V26" s="4">
        <v>0.28000000000000003</v>
      </c>
      <c r="W26" s="9">
        <f t="shared" si="25"/>
        <v>375.67838000000006</v>
      </c>
      <c r="Y26" s="10"/>
      <c r="Z26" s="19"/>
      <c r="AA26" s="19"/>
      <c r="AB26" s="19"/>
      <c r="AC26" s="19"/>
      <c r="AD26" s="19"/>
      <c r="AE26" s="19"/>
      <c r="AF26" s="20"/>
      <c r="AG26" s="19"/>
      <c r="AH26" s="19"/>
      <c r="AI26" s="4"/>
    </row>
    <row r="27" spans="1:35">
      <c r="A27" s="10">
        <v>44136</v>
      </c>
      <c r="B27" s="10">
        <v>44137</v>
      </c>
      <c r="C27" s="9">
        <v>1249</v>
      </c>
      <c r="D27" s="4">
        <v>5.8999999999999997E-2</v>
      </c>
      <c r="E27" s="9">
        <f t="shared" si="17"/>
        <v>73.69</v>
      </c>
      <c r="F27" s="4">
        <v>0.01</v>
      </c>
      <c r="G27" s="9">
        <f t="shared" si="12"/>
        <v>12.49</v>
      </c>
      <c r="H27" s="9">
        <f t="shared" si="18"/>
        <v>1162.82</v>
      </c>
      <c r="I27" s="4">
        <v>2.4E-2</v>
      </c>
      <c r="J27" s="9">
        <f t="shared" si="19"/>
        <v>29.98</v>
      </c>
      <c r="K27" s="4">
        <v>5.0000000000000001E-3</v>
      </c>
      <c r="L27" s="9">
        <f t="shared" si="20"/>
        <v>6.25</v>
      </c>
      <c r="M27" s="4">
        <v>3.0000000000000001E-3</v>
      </c>
      <c r="N27" s="9">
        <f t="shared" si="21"/>
        <v>3.75</v>
      </c>
      <c r="O27" s="9">
        <f t="shared" si="22"/>
        <v>126.16</v>
      </c>
      <c r="P27" s="9">
        <f t="shared" si="13"/>
        <v>1122.8399999999999</v>
      </c>
      <c r="Q27" s="9">
        <v>797.25</v>
      </c>
      <c r="R27" s="4">
        <v>0.28000000000000003</v>
      </c>
      <c r="S27" s="5">
        <f t="shared" si="14"/>
        <v>325.58960000000002</v>
      </c>
      <c r="T27" s="9">
        <f t="shared" si="23"/>
        <v>797.2503999999999</v>
      </c>
      <c r="U27" s="9">
        <f t="shared" si="24"/>
        <v>1162.82</v>
      </c>
      <c r="V27" s="4">
        <v>0.28000000000000003</v>
      </c>
      <c r="W27" s="9">
        <f t="shared" si="25"/>
        <v>325.58960000000002</v>
      </c>
      <c r="Y27" s="10"/>
      <c r="Z27" s="19"/>
      <c r="AA27" s="19"/>
      <c r="AB27" s="19"/>
      <c r="AC27" s="19"/>
      <c r="AD27" s="19"/>
      <c r="AE27" s="19"/>
      <c r="AF27" s="20"/>
      <c r="AG27" s="4"/>
      <c r="AH27" s="19"/>
      <c r="AI27" s="4"/>
    </row>
    <row r="28" spans="1:35">
      <c r="A28" s="10">
        <v>44166</v>
      </c>
      <c r="B28" s="10">
        <v>44166</v>
      </c>
      <c r="C28" s="9">
        <v>1249</v>
      </c>
      <c r="D28" s="4">
        <v>5.8999999999999997E-2</v>
      </c>
      <c r="E28" s="9">
        <f t="shared" si="17"/>
        <v>73.69</v>
      </c>
      <c r="F28" s="4">
        <v>0.01</v>
      </c>
      <c r="G28" s="9">
        <f t="shared" si="12"/>
        <v>12.49</v>
      </c>
      <c r="H28" s="9">
        <f t="shared" si="18"/>
        <v>1162.82</v>
      </c>
      <c r="I28" s="4">
        <v>2.4E-2</v>
      </c>
      <c r="J28" s="9">
        <f t="shared" si="19"/>
        <v>29.98</v>
      </c>
      <c r="K28" s="4">
        <v>5.0000000000000001E-3</v>
      </c>
      <c r="L28" s="9">
        <f t="shared" si="20"/>
        <v>6.25</v>
      </c>
      <c r="M28" s="4">
        <v>3.0000000000000001E-3</v>
      </c>
      <c r="N28" s="9">
        <f t="shared" si="21"/>
        <v>3.75</v>
      </c>
      <c r="O28" s="9">
        <f t="shared" si="22"/>
        <v>126.16</v>
      </c>
      <c r="P28" s="9">
        <f t="shared" si="13"/>
        <v>1122.8399999999999</v>
      </c>
      <c r="Q28" s="9">
        <v>797.25</v>
      </c>
      <c r="R28" s="4">
        <v>0.28000000000000003</v>
      </c>
      <c r="S28" s="5">
        <f t="shared" si="14"/>
        <v>325.58960000000002</v>
      </c>
      <c r="T28" s="9">
        <f t="shared" si="23"/>
        <v>797.2503999999999</v>
      </c>
      <c r="U28" s="9">
        <f t="shared" si="24"/>
        <v>1162.82</v>
      </c>
      <c r="V28" s="4">
        <v>0.28000000000000003</v>
      </c>
      <c r="W28" s="9">
        <f t="shared" si="25"/>
        <v>325.58960000000002</v>
      </c>
      <c r="Y28" s="10"/>
      <c r="Z28" s="19"/>
      <c r="AA28" s="19"/>
      <c r="AB28" s="19"/>
      <c r="AC28" s="19"/>
      <c r="AD28" s="19"/>
      <c r="AE28" s="19"/>
      <c r="AF28" s="20"/>
      <c r="AG28" s="19"/>
      <c r="AH28" s="19"/>
      <c r="AI28" s="4"/>
    </row>
    <row r="29" spans="1:35">
      <c r="A29" s="32" t="s">
        <v>21</v>
      </c>
      <c r="B29" s="32"/>
      <c r="C29" s="9">
        <f>SUM(C19:C28)</f>
        <v>14027.199999999999</v>
      </c>
      <c r="E29" s="9">
        <f>SUM(E19:E28)</f>
        <v>827.61999999999989</v>
      </c>
      <c r="G29" s="9">
        <f>SUM(G19:G28)</f>
        <v>140.27200000000002</v>
      </c>
      <c r="H29" s="9">
        <f>SUM(H19:H28)</f>
        <v>13059.308000000003</v>
      </c>
      <c r="J29" s="11">
        <f>SUM(J19:J28)</f>
        <v>336.68000000000006</v>
      </c>
      <c r="L29" s="11">
        <f>SUM(L19:L28)</f>
        <v>70.180000000000007</v>
      </c>
      <c r="N29" s="11">
        <f>SUM(N19:N28)</f>
        <v>42.06</v>
      </c>
      <c r="O29" s="9">
        <f>E29+G29+J29+L29+N29</f>
        <v>1416.8120000000001</v>
      </c>
      <c r="P29" s="11">
        <f>SUM(P19:P28)</f>
        <v>12610.388000000001</v>
      </c>
      <c r="Q29" s="9">
        <f>SUM(Q19:Q28)</f>
        <v>10456.5</v>
      </c>
      <c r="S29" s="11">
        <f>SUM(S19:S28)</f>
        <v>3656.606240000001</v>
      </c>
      <c r="T29" s="9">
        <f>SUM(T19:T28)</f>
        <v>8953.7817600000017</v>
      </c>
      <c r="U29" s="9"/>
      <c r="W29" s="9">
        <f>ROUND(SUM(W19:W28),0)</f>
        <v>2154</v>
      </c>
      <c r="X29" s="9">
        <f>ROUND(S29-W29,0)</f>
        <v>1503</v>
      </c>
      <c r="Y29" s="10"/>
      <c r="Z29" s="19"/>
      <c r="AA29" s="19"/>
      <c r="AB29" s="19"/>
      <c r="AC29" s="19"/>
      <c r="AD29" s="19"/>
      <c r="AE29" s="19"/>
      <c r="AF29" s="20"/>
      <c r="AG29" s="19"/>
      <c r="AH29" s="19"/>
      <c r="AI29" s="4"/>
    </row>
    <row r="30" spans="1:35">
      <c r="A30" s="33" t="s">
        <v>15</v>
      </c>
      <c r="B30" s="33"/>
      <c r="C30" s="11">
        <f>SUM(E30:P30)</f>
        <v>13059.308000000001</v>
      </c>
      <c r="E30" s="9"/>
      <c r="F30" s="9"/>
      <c r="G30" s="9"/>
      <c r="J30" s="9">
        <f>J29</f>
        <v>336.68000000000006</v>
      </c>
      <c r="K30" s="9"/>
      <c r="L30" s="9">
        <f>L29</f>
        <v>70.180000000000007</v>
      </c>
      <c r="M30" s="9"/>
      <c r="N30" s="9">
        <f>N29</f>
        <v>42.06</v>
      </c>
      <c r="O30" s="9"/>
      <c r="P30" s="9">
        <f>P29</f>
        <v>12610.388000000001</v>
      </c>
      <c r="Q30" s="9"/>
      <c r="U30" s="9">
        <f>ROUND(C30,0)</f>
        <v>13059</v>
      </c>
      <c r="V30" s="23">
        <v>0.28000000000000003</v>
      </c>
      <c r="W30" s="17">
        <f>ROUND(U30*V30,0)</f>
        <v>3657</v>
      </c>
      <c r="X30" s="13">
        <f>SUM(X15:X29)</f>
        <v>3194</v>
      </c>
      <c r="Y30" s="10"/>
      <c r="Z30" s="19"/>
      <c r="AA30" s="19"/>
      <c r="AB30" s="19"/>
      <c r="AC30" s="19"/>
      <c r="AD30" s="19"/>
      <c r="AE30" s="19"/>
      <c r="AF30" s="20"/>
      <c r="AG30" s="4"/>
      <c r="AH30" s="19"/>
      <c r="AI30" s="4"/>
    </row>
    <row r="31" spans="1:35">
      <c r="A31" s="34" t="s">
        <v>32</v>
      </c>
      <c r="B31" s="34"/>
      <c r="C31" s="9">
        <f>SUM(E31:P31)</f>
        <v>13059.308000000001</v>
      </c>
      <c r="E31" s="9">
        <f>-E29</f>
        <v>-827.61999999999989</v>
      </c>
      <c r="F31" s="9"/>
      <c r="G31" s="9">
        <f>-G29</f>
        <v>-140.27200000000002</v>
      </c>
      <c r="J31" s="9"/>
      <c r="K31" s="9"/>
      <c r="L31" s="9"/>
      <c r="M31" s="9"/>
      <c r="N31" s="9"/>
      <c r="O31" s="9">
        <f>O29</f>
        <v>1416.8120000000001</v>
      </c>
      <c r="P31" s="9">
        <f>P29</f>
        <v>12610.388000000001</v>
      </c>
      <c r="Q31" s="9"/>
      <c r="Y31" s="10"/>
      <c r="Z31" s="19"/>
      <c r="AA31" s="19"/>
      <c r="AB31" s="19"/>
      <c r="AC31" s="19"/>
      <c r="AD31" s="19"/>
      <c r="AE31" s="19"/>
      <c r="AF31" s="20"/>
      <c r="AG31" s="19"/>
      <c r="AH31" s="19"/>
      <c r="AI31" s="4"/>
    </row>
    <row r="32" spans="1:35">
      <c r="A32" s="38"/>
      <c r="B32" s="38"/>
      <c r="C32" s="9"/>
      <c r="E32" s="9"/>
      <c r="F32" s="9"/>
      <c r="G32" s="9"/>
      <c r="J32" s="9"/>
      <c r="K32" s="9"/>
      <c r="L32" s="9"/>
      <c r="M32" s="9"/>
      <c r="N32" s="9"/>
      <c r="O32" s="9"/>
      <c r="P32" s="9"/>
      <c r="Q32" s="9"/>
      <c r="Y32" s="10"/>
      <c r="Z32" s="19"/>
      <c r="AA32" s="19"/>
      <c r="AB32" s="19"/>
      <c r="AC32" s="19"/>
      <c r="AD32" s="19"/>
      <c r="AE32" s="19"/>
      <c r="AF32" s="20"/>
      <c r="AG32" s="19"/>
      <c r="AH32" s="19"/>
      <c r="AI32" s="4"/>
    </row>
    <row r="33" spans="1:35">
      <c r="A33" s="32" t="s">
        <v>20</v>
      </c>
      <c r="B33" s="32"/>
      <c r="C33" s="9">
        <f>C16</f>
        <v>5790.1499999999987</v>
      </c>
      <c r="E33" s="9"/>
      <c r="F33" s="9"/>
      <c r="G33" s="9"/>
      <c r="J33" s="9"/>
      <c r="K33" s="9"/>
      <c r="L33" s="9"/>
      <c r="M33" s="9"/>
      <c r="N33" s="9"/>
      <c r="O33" s="9"/>
      <c r="P33" s="9"/>
      <c r="Q33" s="9"/>
      <c r="Y33" s="10"/>
      <c r="Z33" s="19"/>
      <c r="AA33" s="19"/>
      <c r="AB33" s="19"/>
      <c r="AC33" s="19"/>
      <c r="AD33" s="19"/>
      <c r="AE33" s="19"/>
      <c r="AF33" s="20"/>
      <c r="AG33" s="19"/>
      <c r="AH33" s="19"/>
      <c r="AI33" s="4"/>
    </row>
    <row r="34" spans="1:35">
      <c r="A34" s="32" t="s">
        <v>21</v>
      </c>
      <c r="B34" s="32"/>
      <c r="C34" s="9">
        <f>C30</f>
        <v>13059.308000000001</v>
      </c>
      <c r="E34" s="9"/>
      <c r="F34" s="9"/>
      <c r="G34" s="9"/>
      <c r="J34" s="9"/>
      <c r="K34" s="9"/>
      <c r="L34" s="9"/>
      <c r="M34" s="9"/>
      <c r="N34" s="9"/>
      <c r="O34" s="9"/>
      <c r="P34" s="9"/>
      <c r="Q34" s="9"/>
      <c r="Y34" s="10"/>
      <c r="Z34" s="19"/>
      <c r="AA34" s="19"/>
      <c r="AB34" s="19"/>
      <c r="AC34" s="19"/>
      <c r="AD34" s="19"/>
      <c r="AE34" s="19"/>
      <c r="AF34" s="20"/>
      <c r="AG34" s="19"/>
      <c r="AH34" s="19"/>
      <c r="AI34" s="4"/>
    </row>
    <row r="35" spans="1:35">
      <c r="A35" s="32" t="s">
        <v>34</v>
      </c>
      <c r="B35" s="32"/>
      <c r="C35" s="11">
        <f>ROUND(C33+C34,0)</f>
        <v>18849</v>
      </c>
      <c r="E35" s="9"/>
      <c r="F35" s="9"/>
      <c r="G35" s="9"/>
      <c r="J35" s="9"/>
      <c r="K35" s="9"/>
      <c r="L35" s="9"/>
      <c r="M35" s="9"/>
      <c r="N35" s="9"/>
      <c r="O35" s="9"/>
      <c r="P35" s="9"/>
      <c r="Q35" s="9"/>
      <c r="Y35" s="10"/>
      <c r="Z35" s="19"/>
      <c r="AA35" s="19"/>
      <c r="AB35" s="19"/>
      <c r="AC35" s="19"/>
      <c r="AD35" s="19"/>
      <c r="AE35" s="19"/>
      <c r="AF35" s="20"/>
      <c r="AG35" s="19"/>
      <c r="AH35" s="19"/>
      <c r="AI35" s="4"/>
    </row>
    <row r="36" spans="1:35">
      <c r="A36" s="10"/>
      <c r="B36" s="10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Y36" s="10"/>
      <c r="Z36" s="19"/>
      <c r="AA36" s="19"/>
      <c r="AB36" s="19"/>
      <c r="AC36" s="19"/>
      <c r="AD36" s="19"/>
      <c r="AE36" s="19"/>
      <c r="AF36" s="20"/>
      <c r="AG36" s="19"/>
      <c r="AH36" s="19"/>
      <c r="AI36" s="4"/>
    </row>
    <row r="37" spans="1:35">
      <c r="A37" s="10">
        <v>44166</v>
      </c>
      <c r="B37" s="10"/>
      <c r="C37" s="2">
        <v>683.68</v>
      </c>
      <c r="D37" s="4">
        <v>5.8999999999999997E-2</v>
      </c>
      <c r="E37" s="9">
        <f>ROUNDDOWN(C37*D37,2)</f>
        <v>40.33</v>
      </c>
      <c r="F37" s="4">
        <v>0</v>
      </c>
      <c r="G37" s="9">
        <f>C37*F37</f>
        <v>0</v>
      </c>
      <c r="H37" s="9">
        <f t="shared" ref="H37:H41" si="26">C37-E37-G37</f>
        <v>643.34999999999991</v>
      </c>
      <c r="I37" s="4">
        <v>2.4E-2</v>
      </c>
      <c r="J37" s="9">
        <f>ROUNDDOWN(C37*I37,2)</f>
        <v>16.399999999999999</v>
      </c>
      <c r="K37" s="4">
        <v>5.0000000000000001E-3</v>
      </c>
      <c r="L37" s="9">
        <f>ROUNDDOWN(C37*K37,2)</f>
        <v>3.41</v>
      </c>
      <c r="M37" s="4">
        <v>3.0000000000000001E-3</v>
      </c>
      <c r="N37" s="9">
        <f>ROUNDDOWN(C37*M37,2)</f>
        <v>2.0499999999999998</v>
      </c>
      <c r="O37" s="9">
        <f>E37+J37+L37+N37+G37</f>
        <v>62.19</v>
      </c>
      <c r="P37" s="9">
        <f>C37-O37</f>
        <v>621.49</v>
      </c>
      <c r="Q37" s="9">
        <v>621.49</v>
      </c>
      <c r="R37" s="4">
        <v>0.29199999999999998</v>
      </c>
      <c r="S37" s="5">
        <f>H37*R37</f>
        <v>187.85819999999995</v>
      </c>
      <c r="T37" s="9">
        <f t="shared" ref="T37:T41" si="27">P37-S37</f>
        <v>433.63180000000006</v>
      </c>
      <c r="U37" s="9"/>
      <c r="V37" s="9"/>
      <c r="Y37" s="10"/>
      <c r="Z37" s="19"/>
      <c r="AA37" s="19"/>
      <c r="AB37" s="19"/>
      <c r="AC37" s="19"/>
      <c r="AD37" s="19"/>
      <c r="AE37" s="19"/>
      <c r="AF37" s="20"/>
      <c r="AG37" s="4"/>
      <c r="AH37" s="19"/>
      <c r="AI37" s="4"/>
    </row>
    <row r="38" spans="1:35">
      <c r="A38" s="10">
        <v>44197</v>
      </c>
      <c r="B38" s="10"/>
      <c r="C38" s="2">
        <v>686.41</v>
      </c>
      <c r="D38" s="4">
        <v>5.8999999999999997E-2</v>
      </c>
      <c r="E38" s="9">
        <f>ROUNDDOWN(C38*D38,2)</f>
        <v>40.49</v>
      </c>
      <c r="F38" s="4">
        <v>0</v>
      </c>
      <c r="G38" s="9">
        <f>C38*F38</f>
        <v>0</v>
      </c>
      <c r="H38" s="9">
        <f t="shared" si="26"/>
        <v>645.91999999999996</v>
      </c>
      <c r="I38" s="4">
        <v>2.4E-2</v>
      </c>
      <c r="J38" s="9">
        <f>ROUNDDOWN(C38*I38,2)</f>
        <v>16.47</v>
      </c>
      <c r="K38" s="4">
        <v>5.0000000000000001E-3</v>
      </c>
      <c r="L38" s="9">
        <f>ROUNDDOWN(C38*K38,2)</f>
        <v>3.43</v>
      </c>
      <c r="M38" s="4">
        <v>3.0000000000000001E-3</v>
      </c>
      <c r="N38" s="9">
        <f>ROUNDDOWN(C38*M38,2)</f>
        <v>2.0499999999999998</v>
      </c>
      <c r="O38" s="9">
        <f>E38+J38+L38+N38+G38</f>
        <v>62.44</v>
      </c>
      <c r="P38" s="9">
        <f>C38-O38</f>
        <v>623.97</v>
      </c>
      <c r="Q38" s="9">
        <v>435.36</v>
      </c>
      <c r="R38" s="4">
        <v>0.29199999999999998</v>
      </c>
      <c r="S38" s="5">
        <f t="shared" ref="S38:S41" si="28">H38*R38</f>
        <v>188.60863999999998</v>
      </c>
      <c r="T38" s="9">
        <f t="shared" si="27"/>
        <v>435.36136000000005</v>
      </c>
      <c r="U38" s="9"/>
      <c r="V38" s="9"/>
      <c r="Y38" s="10"/>
      <c r="Z38" s="19"/>
      <c r="AA38" s="19"/>
      <c r="AB38" s="19"/>
      <c r="AC38" s="19"/>
      <c r="AD38" s="19"/>
      <c r="AE38" s="19"/>
      <c r="AF38" s="20"/>
      <c r="AG38" s="19"/>
      <c r="AH38" s="19"/>
      <c r="AI38" s="4"/>
    </row>
    <row r="39" spans="1:35">
      <c r="A39" s="10">
        <v>44228</v>
      </c>
      <c r="B39" s="10">
        <v>44264</v>
      </c>
      <c r="C39" s="2">
        <v>686.41</v>
      </c>
      <c r="D39" s="4">
        <v>5.8999999999999997E-2</v>
      </c>
      <c r="E39" s="9">
        <f>ROUNDDOWN(C39*D39,2)</f>
        <v>40.49</v>
      </c>
      <c r="F39" s="4">
        <v>0</v>
      </c>
      <c r="G39" s="9">
        <f>C39*F39</f>
        <v>0</v>
      </c>
      <c r="H39" s="9">
        <f t="shared" si="26"/>
        <v>645.91999999999996</v>
      </c>
      <c r="I39" s="4">
        <v>2.4E-2</v>
      </c>
      <c r="J39" s="9">
        <f>ROUNDDOWN(C39*I39,2)</f>
        <v>16.47</v>
      </c>
      <c r="K39" s="4">
        <v>5.0000000000000001E-3</v>
      </c>
      <c r="L39" s="9">
        <f>ROUNDDOWN(C39*K39,2)</f>
        <v>3.43</v>
      </c>
      <c r="M39" s="4">
        <v>3.0000000000000001E-3</v>
      </c>
      <c r="N39" s="9">
        <f>ROUNDDOWN(C39*M39,2)</f>
        <v>2.0499999999999998</v>
      </c>
      <c r="O39" s="9">
        <f>E39+J39+L39+N39+G39</f>
        <v>62.44</v>
      </c>
      <c r="P39" s="9">
        <f>C39-O39</f>
        <v>623.97</v>
      </c>
      <c r="Q39" s="9">
        <v>435.36</v>
      </c>
      <c r="R39" s="4">
        <v>0.29199999999999998</v>
      </c>
      <c r="S39" s="5">
        <f t="shared" si="28"/>
        <v>188.60863999999998</v>
      </c>
      <c r="T39" s="9">
        <f t="shared" si="27"/>
        <v>435.36136000000005</v>
      </c>
      <c r="U39" s="9"/>
      <c r="Y39" s="10"/>
      <c r="Z39" s="19"/>
      <c r="AA39" s="19"/>
      <c r="AB39" s="19"/>
      <c r="AC39" s="19"/>
      <c r="AD39" s="19"/>
      <c r="AE39" s="19"/>
      <c r="AF39" s="20"/>
      <c r="AG39" s="19"/>
      <c r="AH39" s="19"/>
      <c r="AI39" s="4"/>
    </row>
    <row r="40" spans="1:35">
      <c r="A40" s="10">
        <v>44256</v>
      </c>
      <c r="B40" s="10">
        <v>44295</v>
      </c>
      <c r="C40" s="2">
        <v>686.41</v>
      </c>
      <c r="D40" s="4">
        <v>5.8999999999999997E-2</v>
      </c>
      <c r="E40" s="9">
        <f>ROUNDDOWN(C40*D40,2)</f>
        <v>40.49</v>
      </c>
      <c r="F40" s="4">
        <v>0</v>
      </c>
      <c r="G40" s="9">
        <f>C40*F40</f>
        <v>0</v>
      </c>
      <c r="H40" s="9">
        <f t="shared" si="26"/>
        <v>645.91999999999996</v>
      </c>
      <c r="I40" s="4">
        <v>2.4E-2</v>
      </c>
      <c r="J40" s="9">
        <f>ROUNDDOWN(C40*I40,2)</f>
        <v>16.47</v>
      </c>
      <c r="K40" s="4">
        <v>5.0000000000000001E-3</v>
      </c>
      <c r="L40" s="9">
        <f>ROUNDDOWN(C40*K40,2)</f>
        <v>3.43</v>
      </c>
      <c r="M40" s="4">
        <v>3.0000000000000001E-3</v>
      </c>
      <c r="N40" s="9">
        <f>ROUNDDOWN(C40*M40,2)</f>
        <v>2.0499999999999998</v>
      </c>
      <c r="O40" s="9">
        <f>E40+J40+L40+N40+G40</f>
        <v>62.44</v>
      </c>
      <c r="P40" s="9">
        <f>C40-O40</f>
        <v>623.97</v>
      </c>
      <c r="Q40" s="9">
        <v>435.36</v>
      </c>
      <c r="R40" s="4">
        <v>0.29199999999999998</v>
      </c>
      <c r="S40" s="5">
        <f t="shared" si="28"/>
        <v>188.60863999999998</v>
      </c>
      <c r="T40" s="9">
        <f t="shared" si="27"/>
        <v>435.36136000000005</v>
      </c>
      <c r="U40" s="9"/>
      <c r="Y40" s="10"/>
      <c r="Z40" s="19"/>
      <c r="AA40" s="19"/>
      <c r="AB40" s="19"/>
      <c r="AC40" s="19"/>
      <c r="AD40" s="19"/>
      <c r="AE40" s="19"/>
      <c r="AF40" s="20"/>
      <c r="AG40" s="4"/>
      <c r="AH40" s="19"/>
      <c r="AI40" s="4"/>
    </row>
    <row r="41" spans="1:35">
      <c r="A41" s="10">
        <v>44287</v>
      </c>
      <c r="B41" s="10">
        <v>44323</v>
      </c>
      <c r="C41" s="2">
        <v>686.41</v>
      </c>
      <c r="D41" s="4">
        <v>5.8999999999999997E-2</v>
      </c>
      <c r="E41" s="9">
        <f>ROUNDDOWN(C41*D41,2)</f>
        <v>40.49</v>
      </c>
      <c r="F41" s="4">
        <v>0</v>
      </c>
      <c r="G41" s="9">
        <f>C41*F41</f>
        <v>0</v>
      </c>
      <c r="H41" s="9">
        <f t="shared" si="26"/>
        <v>645.91999999999996</v>
      </c>
      <c r="I41" s="4">
        <v>2.4E-2</v>
      </c>
      <c r="J41" s="9">
        <f>ROUNDDOWN(C41*I41,2)</f>
        <v>16.47</v>
      </c>
      <c r="K41" s="4">
        <v>5.0000000000000001E-3</v>
      </c>
      <c r="L41" s="9">
        <f>ROUNDDOWN(C41*K41,2)</f>
        <v>3.43</v>
      </c>
      <c r="M41" s="4">
        <v>3.0000000000000001E-3</v>
      </c>
      <c r="N41" s="9">
        <f>ROUNDDOWN(C41*M41,2)</f>
        <v>2.0499999999999998</v>
      </c>
      <c r="O41" s="9">
        <f>E41+J41+L41+N41+G41</f>
        <v>62.44</v>
      </c>
      <c r="P41" s="9">
        <f>C41-O41</f>
        <v>623.97</v>
      </c>
      <c r="Q41" s="9">
        <v>435.36</v>
      </c>
      <c r="R41" s="4">
        <v>0.29199999999999998</v>
      </c>
      <c r="S41" s="5">
        <f t="shared" si="28"/>
        <v>188.60863999999998</v>
      </c>
      <c r="T41" s="9">
        <f t="shared" si="27"/>
        <v>435.36136000000005</v>
      </c>
      <c r="U41" s="9"/>
      <c r="Y41" s="10"/>
      <c r="Z41" s="19"/>
      <c r="AA41" s="19"/>
      <c r="AB41" s="19"/>
      <c r="AC41" s="19"/>
      <c r="AD41" s="19"/>
      <c r="AE41" s="19"/>
      <c r="AF41" s="20"/>
      <c r="AG41" s="19"/>
      <c r="AH41" s="19"/>
      <c r="AI41" s="4"/>
    </row>
    <row r="42" spans="1:35">
      <c r="A42" s="10">
        <v>44317</v>
      </c>
      <c r="B42" s="10">
        <v>44356</v>
      </c>
      <c r="D42" s="4"/>
      <c r="E42" s="9"/>
      <c r="F42" s="4"/>
      <c r="G42" s="9"/>
      <c r="H42" s="9"/>
      <c r="I42" s="4"/>
      <c r="J42" s="9"/>
      <c r="K42" s="4"/>
      <c r="L42" s="9"/>
      <c r="M42" s="4"/>
      <c r="N42" s="9"/>
      <c r="O42" s="9"/>
      <c r="P42" s="9"/>
      <c r="Q42" s="9"/>
      <c r="T42" s="9"/>
      <c r="U42" s="9"/>
      <c r="Y42" s="10"/>
      <c r="Z42" s="19"/>
      <c r="AA42" s="19"/>
      <c r="AB42" s="19"/>
      <c r="AC42" s="19"/>
      <c r="AD42" s="19"/>
      <c r="AE42" s="19"/>
      <c r="AF42" s="20"/>
      <c r="AG42" s="19"/>
      <c r="AH42" s="19"/>
      <c r="AI42" s="4"/>
    </row>
    <row r="43" spans="1:35">
      <c r="A43" s="10">
        <v>44348</v>
      </c>
      <c r="B43" s="10">
        <v>44386</v>
      </c>
      <c r="Y43" s="10"/>
      <c r="Z43" s="19"/>
      <c r="AA43" s="19"/>
      <c r="AB43" s="19"/>
      <c r="AC43" s="19"/>
      <c r="AD43" s="19"/>
      <c r="AE43" s="19"/>
      <c r="AF43" s="20"/>
      <c r="AG43" s="19"/>
      <c r="AH43" s="19"/>
      <c r="AI43" s="4"/>
    </row>
    <row r="44" spans="1:35">
      <c r="A44" s="10">
        <v>44378</v>
      </c>
      <c r="B44" s="10">
        <v>44417</v>
      </c>
      <c r="D44" s="14"/>
      <c r="E44" s="14"/>
      <c r="I44" s="15"/>
      <c r="J44" s="14"/>
      <c r="K44" s="14"/>
      <c r="L44" s="14"/>
      <c r="R44" s="16"/>
      <c r="S44" s="15"/>
      <c r="T44" s="15"/>
      <c r="U44" s="15"/>
      <c r="Y44" s="10"/>
      <c r="Z44" s="19"/>
      <c r="AA44" s="19"/>
      <c r="AB44" s="19"/>
      <c r="AC44" s="19"/>
      <c r="AD44" s="19"/>
      <c r="AE44" s="19"/>
      <c r="AF44" s="20"/>
      <c r="AG44" s="19"/>
      <c r="AH44" s="19"/>
      <c r="AI44" s="4"/>
    </row>
    <row r="45" spans="1:35">
      <c r="A45" s="10">
        <v>44409</v>
      </c>
      <c r="B45" s="10">
        <v>44448</v>
      </c>
      <c r="Y45" s="10"/>
      <c r="Z45" s="19"/>
      <c r="AA45" s="19"/>
      <c r="AB45" s="19"/>
      <c r="AC45" s="19"/>
      <c r="AD45" s="19"/>
      <c r="AE45" s="19"/>
      <c r="AF45" s="20"/>
      <c r="AG45" s="19"/>
      <c r="AH45" s="19"/>
      <c r="AI45" s="4"/>
    </row>
    <row r="46" spans="1:35">
      <c r="A46" s="10">
        <v>44440</v>
      </c>
      <c r="B46" s="10">
        <v>44477</v>
      </c>
      <c r="Y46" s="10"/>
      <c r="Z46" s="19"/>
      <c r="AA46" s="19"/>
      <c r="AB46" s="19"/>
      <c r="AC46" s="19"/>
      <c r="AD46" s="19"/>
      <c r="AE46" s="19"/>
      <c r="AF46" s="20"/>
      <c r="AG46" s="19"/>
      <c r="AH46" s="19"/>
      <c r="AI46" s="4"/>
    </row>
    <row r="47" spans="1:35">
      <c r="A47" s="10">
        <v>44470</v>
      </c>
      <c r="B47" s="10">
        <v>44509</v>
      </c>
      <c r="Y47" s="10"/>
      <c r="Z47" s="19"/>
      <c r="AA47" s="19"/>
      <c r="AB47" s="19"/>
      <c r="AC47" s="19"/>
      <c r="AD47" s="19"/>
      <c r="AE47" s="19"/>
      <c r="AF47" s="20"/>
      <c r="AG47" s="19"/>
      <c r="AH47" s="19"/>
      <c r="AI47" s="4"/>
    </row>
    <row r="48" spans="1:35">
      <c r="A48" s="10">
        <v>44501</v>
      </c>
      <c r="B48" s="10">
        <v>44539</v>
      </c>
      <c r="Y48" s="10"/>
      <c r="Z48" s="19"/>
      <c r="AA48" s="19"/>
      <c r="AB48" s="19"/>
      <c r="AC48" s="19"/>
      <c r="AD48" s="19"/>
      <c r="AE48" s="19"/>
      <c r="AF48" s="20"/>
      <c r="AG48" s="19"/>
      <c r="AH48" s="19"/>
      <c r="AI48" s="4"/>
    </row>
    <row r="49" spans="1:35">
      <c r="A49" s="32" t="s">
        <v>25</v>
      </c>
      <c r="B49" s="32"/>
      <c r="C49" s="9">
        <f>SUM(C37:C48)</f>
        <v>3429.3199999999997</v>
      </c>
      <c r="D49" s="9"/>
      <c r="E49" s="9">
        <f>SUM(E37:E48)</f>
        <v>202.29000000000002</v>
      </c>
      <c r="F49" s="9"/>
      <c r="G49" s="9">
        <f>SUM(G37:G48)</f>
        <v>0</v>
      </c>
      <c r="H49" s="9">
        <f>SUM(H37:H48)</f>
        <v>3227.03</v>
      </c>
      <c r="I49" s="9"/>
      <c r="J49" s="9">
        <f>SUM(J37:J48)</f>
        <v>82.28</v>
      </c>
      <c r="K49" s="9"/>
      <c r="L49" s="9">
        <f>SUM(L37:L48)</f>
        <v>17.13</v>
      </c>
      <c r="M49" s="9"/>
      <c r="N49" s="9">
        <f>SUM(N37:N48)</f>
        <v>10.25</v>
      </c>
      <c r="O49" s="9">
        <f>SUM(O37:O48)</f>
        <v>311.95</v>
      </c>
      <c r="P49" s="9">
        <f>SUM(P37:P48)</f>
        <v>3117.37</v>
      </c>
      <c r="Q49" s="9">
        <f>SUM(Q37:Q48)</f>
        <v>2362.9300000000003</v>
      </c>
      <c r="S49" s="9">
        <f>SUM(S37:S48)</f>
        <v>942.29275999999982</v>
      </c>
      <c r="T49" s="9">
        <f>SUM(T40:T48)</f>
        <v>870.72272000000009</v>
      </c>
      <c r="U49" s="9"/>
      <c r="V49" s="9"/>
      <c r="W49" s="9"/>
      <c r="X49" s="9"/>
      <c r="Y49" s="10"/>
      <c r="Z49" s="19"/>
      <c r="AA49" s="19"/>
      <c r="AB49" s="19"/>
      <c r="AC49" s="19"/>
      <c r="AD49" s="19"/>
      <c r="AE49" s="19"/>
      <c r="AF49" s="20"/>
      <c r="AG49" s="19"/>
      <c r="AH49" s="19"/>
      <c r="AI49" s="4"/>
    </row>
    <row r="50" spans="1:35">
      <c r="A50" s="33" t="s">
        <v>15</v>
      </c>
      <c r="B50" s="33"/>
      <c r="C50" s="11">
        <f>SUM(E50:P50)</f>
        <v>3227.0299999999997</v>
      </c>
      <c r="D50" s="9"/>
      <c r="E50" s="9"/>
      <c r="F50" s="9"/>
      <c r="G50" s="9"/>
      <c r="H50" s="9"/>
      <c r="I50" s="9"/>
      <c r="J50" s="9">
        <f>J49</f>
        <v>82.28</v>
      </c>
      <c r="K50" s="9"/>
      <c r="L50" s="9">
        <f>L49</f>
        <v>17.13</v>
      </c>
      <c r="M50" s="9"/>
      <c r="N50" s="9">
        <f>N49</f>
        <v>10.25</v>
      </c>
      <c r="O50" s="9"/>
      <c r="P50" s="9">
        <f>P49</f>
        <v>3117.37</v>
      </c>
      <c r="Q50" s="9"/>
      <c r="Y50" s="10"/>
      <c r="Z50" s="19"/>
      <c r="AA50" s="19"/>
      <c r="AB50" s="19"/>
      <c r="AC50" s="19"/>
      <c r="AD50" s="19"/>
      <c r="AE50" s="19"/>
      <c r="AF50" s="20"/>
      <c r="AG50" s="19"/>
      <c r="AH50" s="19"/>
      <c r="AI50" s="4"/>
    </row>
    <row r="51" spans="1:35">
      <c r="A51" s="34" t="s">
        <v>32</v>
      </c>
      <c r="B51" s="34"/>
      <c r="C51" s="9">
        <f>SUM(E51:P51)</f>
        <v>3227.0299999999997</v>
      </c>
      <c r="E51" s="9">
        <f>-E49</f>
        <v>-202.29000000000002</v>
      </c>
      <c r="F51" s="9"/>
      <c r="G51" s="9">
        <f>-G49</f>
        <v>0</v>
      </c>
      <c r="J51" s="9"/>
      <c r="K51" s="9"/>
      <c r="L51" s="9"/>
      <c r="M51" s="9"/>
      <c r="N51" s="9"/>
      <c r="O51" s="9">
        <f>O49</f>
        <v>311.95</v>
      </c>
      <c r="P51" s="9">
        <f>P49</f>
        <v>3117.37</v>
      </c>
      <c r="Q51" s="9"/>
      <c r="Y51" s="10"/>
      <c r="Z51" s="19"/>
      <c r="AA51" s="19"/>
      <c r="AB51" s="19"/>
      <c r="AC51" s="19"/>
      <c r="AD51" s="19"/>
      <c r="AE51" s="19"/>
      <c r="AF51" s="20"/>
      <c r="AG51" s="19"/>
      <c r="AH51" s="19"/>
      <c r="AI51" s="4"/>
    </row>
    <row r="52" spans="1:35">
      <c r="A52" s="12"/>
      <c r="B52" s="12"/>
      <c r="C52" s="11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Y52" s="10"/>
      <c r="Z52" s="19"/>
      <c r="AA52" s="19"/>
      <c r="AB52" s="19"/>
      <c r="AC52" s="19"/>
      <c r="AD52" s="19"/>
      <c r="AE52" s="19"/>
      <c r="AF52" s="20"/>
      <c r="AG52" s="4"/>
      <c r="AH52" s="19"/>
      <c r="AI52" s="4"/>
    </row>
    <row r="54" spans="1:35">
      <c r="A54" s="10">
        <v>44197</v>
      </c>
      <c r="B54" s="10">
        <v>44200</v>
      </c>
      <c r="C54" s="9">
        <v>1249</v>
      </c>
      <c r="D54" s="4">
        <v>5.8999999999999997E-2</v>
      </c>
      <c r="E54" s="9">
        <f>ROUND(C54*D54,2)</f>
        <v>73.69</v>
      </c>
      <c r="F54" s="4">
        <v>0.01</v>
      </c>
      <c r="G54" s="9">
        <f>C54*F54</f>
        <v>12.49</v>
      </c>
      <c r="H54" s="9">
        <f>C54-E54-G54</f>
        <v>1162.82</v>
      </c>
      <c r="I54" s="4">
        <v>2.4E-2</v>
      </c>
      <c r="J54" s="9">
        <f>ROUND(C54*I54,2)</f>
        <v>29.98</v>
      </c>
      <c r="K54" s="4">
        <v>5.0000000000000001E-3</v>
      </c>
      <c r="L54" s="9">
        <f>ROUND(C54*K54,2)</f>
        <v>6.25</v>
      </c>
      <c r="M54" s="4">
        <v>3.0000000000000001E-3</v>
      </c>
      <c r="N54" s="9">
        <f>ROUND(C54*M54,2)</f>
        <v>3.75</v>
      </c>
      <c r="O54" s="9">
        <f>E54+J54+L54+N54+G54</f>
        <v>126.16</v>
      </c>
      <c r="P54" s="9">
        <f>C54-O54</f>
        <v>1122.8399999999999</v>
      </c>
      <c r="Q54" s="9">
        <v>797.25</v>
      </c>
      <c r="R54" s="4">
        <v>0.28000000000000003</v>
      </c>
      <c r="S54" s="5">
        <f>H54*R54</f>
        <v>325.58960000000002</v>
      </c>
      <c r="T54" s="9">
        <f>P54-S54</f>
        <v>797.2503999999999</v>
      </c>
      <c r="U54" s="9"/>
      <c r="V54" s="4"/>
      <c r="W54" s="4"/>
    </row>
    <row r="55" spans="1:35">
      <c r="A55" s="10">
        <v>44228</v>
      </c>
      <c r="B55" s="10">
        <v>44228</v>
      </c>
      <c r="C55" s="9">
        <v>1249</v>
      </c>
      <c r="D55" s="4">
        <v>5.8999999999999997E-2</v>
      </c>
      <c r="E55" s="9">
        <f t="shared" ref="E55:E58" si="29">ROUND(C55*D55,2)</f>
        <v>73.69</v>
      </c>
      <c r="F55" s="4">
        <v>0.01</v>
      </c>
      <c r="G55" s="9">
        <f>C55*F55</f>
        <v>12.49</v>
      </c>
      <c r="H55" s="9">
        <f t="shared" ref="H55:H58" si="30">C55-E55-G55</f>
        <v>1162.82</v>
      </c>
      <c r="I55" s="4">
        <v>2.4E-2</v>
      </c>
      <c r="J55" s="9">
        <f t="shared" ref="J55:J58" si="31">ROUND(C55*I55,2)</f>
        <v>29.98</v>
      </c>
      <c r="K55" s="4">
        <v>5.0000000000000001E-3</v>
      </c>
      <c r="L55" s="9">
        <f t="shared" ref="L55:L58" si="32">ROUND(C55*K55,2)</f>
        <v>6.25</v>
      </c>
      <c r="M55" s="4">
        <v>3.0000000000000001E-3</v>
      </c>
      <c r="N55" s="9">
        <f t="shared" ref="N55:N58" si="33">ROUND(C55*M55,2)</f>
        <v>3.75</v>
      </c>
      <c r="O55" s="9">
        <f>E55+J55+L55+N55+G55</f>
        <v>126.16</v>
      </c>
      <c r="P55" s="9">
        <f>C55-O55</f>
        <v>1122.8399999999999</v>
      </c>
      <c r="Q55" s="9">
        <v>797.25</v>
      </c>
      <c r="R55" s="4">
        <v>0.28000000000000003</v>
      </c>
      <c r="S55" s="5">
        <f>H55*R55</f>
        <v>325.58960000000002</v>
      </c>
      <c r="T55" s="9">
        <f t="shared" ref="T55:T58" si="34">P55-S55</f>
        <v>797.2503999999999</v>
      </c>
      <c r="U55" s="9"/>
      <c r="V55" s="4"/>
      <c r="W55" s="4"/>
    </row>
    <row r="56" spans="1:35">
      <c r="A56" s="10">
        <v>44256</v>
      </c>
      <c r="B56" s="10">
        <v>44256</v>
      </c>
      <c r="C56" s="9">
        <v>1249</v>
      </c>
      <c r="D56" s="4">
        <v>5.8999999999999997E-2</v>
      </c>
      <c r="E56" s="9">
        <f>ROUND(C56*D56,2)</f>
        <v>73.69</v>
      </c>
      <c r="F56" s="4">
        <v>0.01</v>
      </c>
      <c r="G56" s="9">
        <f>C56*F56</f>
        <v>12.49</v>
      </c>
      <c r="H56" s="9">
        <f>C56-E56-G56</f>
        <v>1162.82</v>
      </c>
      <c r="I56" s="4">
        <v>2.4E-2</v>
      </c>
      <c r="J56" s="9">
        <f>ROUND(C56*I56,2)</f>
        <v>29.98</v>
      </c>
      <c r="K56" s="4">
        <v>5.0000000000000001E-3</v>
      </c>
      <c r="L56" s="9">
        <f>ROUND(C56*K56,2)</f>
        <v>6.25</v>
      </c>
      <c r="M56" s="4">
        <v>3.0000000000000001E-3</v>
      </c>
      <c r="N56" s="9">
        <f>ROUND(C56*M56,2)</f>
        <v>3.75</v>
      </c>
      <c r="O56" s="9">
        <f>E56+J56+L56+N56+G56</f>
        <v>126.16</v>
      </c>
      <c r="P56" s="9">
        <f>C56-O56</f>
        <v>1122.8399999999999</v>
      </c>
      <c r="Q56" s="9">
        <v>783.3</v>
      </c>
      <c r="R56" s="4">
        <v>0.29199999999999998</v>
      </c>
      <c r="S56" s="5">
        <f>H56*R56</f>
        <v>339.54343999999998</v>
      </c>
      <c r="T56" s="9">
        <f t="shared" si="34"/>
        <v>783.29656</v>
      </c>
      <c r="U56" s="9"/>
      <c r="V56" s="4"/>
      <c r="W56" s="4"/>
    </row>
    <row r="57" spans="1:35">
      <c r="A57" s="10">
        <v>44287</v>
      </c>
      <c r="B57" s="10">
        <v>44287</v>
      </c>
      <c r="C57" s="9">
        <v>1249</v>
      </c>
      <c r="D57" s="4">
        <v>5.8999999999999997E-2</v>
      </c>
      <c r="E57" s="9">
        <f t="shared" ref="E57" si="35">ROUND(C57*D57,2)</f>
        <v>73.69</v>
      </c>
      <c r="F57" s="4">
        <v>0.01</v>
      </c>
      <c r="G57" s="9">
        <f>C57*F57</f>
        <v>12.49</v>
      </c>
      <c r="H57" s="9">
        <f t="shared" ref="H57" si="36">C57-E57-G57</f>
        <v>1162.82</v>
      </c>
      <c r="I57" s="4">
        <v>2.4E-2</v>
      </c>
      <c r="J57" s="9">
        <f t="shared" ref="J57" si="37">ROUND(C57*I57,2)</f>
        <v>29.98</v>
      </c>
      <c r="K57" s="4">
        <v>5.0000000000000001E-3</v>
      </c>
      <c r="L57" s="9">
        <f t="shared" ref="L57" si="38">ROUND(C57*K57,2)</f>
        <v>6.25</v>
      </c>
      <c r="M57" s="4">
        <v>3.0000000000000001E-3</v>
      </c>
      <c r="N57" s="9">
        <f t="shared" ref="N57" si="39">ROUND(C57*M57,2)</f>
        <v>3.75</v>
      </c>
      <c r="O57" s="9">
        <f>E57+J57+L57+N57+G57</f>
        <v>126.16</v>
      </c>
      <c r="P57" s="9">
        <f>C57-O57</f>
        <v>1122.8399999999999</v>
      </c>
      <c r="Q57" s="9">
        <v>783.3</v>
      </c>
      <c r="R57" s="4">
        <v>0.29199999999999998</v>
      </c>
      <c r="S57" s="5">
        <f>H57*R57</f>
        <v>339.54343999999998</v>
      </c>
      <c r="T57" s="9">
        <f t="shared" si="34"/>
        <v>783.29656</v>
      </c>
      <c r="U57" s="9"/>
      <c r="V57" s="4"/>
      <c r="W57" s="4"/>
    </row>
    <row r="58" spans="1:35">
      <c r="A58" s="10">
        <v>44317</v>
      </c>
      <c r="B58" s="10">
        <v>44319</v>
      </c>
      <c r="C58" s="9">
        <v>1249</v>
      </c>
      <c r="D58" s="4">
        <v>5.8999999999999997E-2</v>
      </c>
      <c r="E58" s="9">
        <f t="shared" si="29"/>
        <v>73.69</v>
      </c>
      <c r="F58" s="4">
        <v>0.01</v>
      </c>
      <c r="G58" s="9">
        <f>C58*F58</f>
        <v>12.49</v>
      </c>
      <c r="H58" s="9">
        <f t="shared" si="30"/>
        <v>1162.82</v>
      </c>
      <c r="I58" s="4">
        <v>2.4E-2</v>
      </c>
      <c r="J58" s="9">
        <f t="shared" si="31"/>
        <v>29.98</v>
      </c>
      <c r="K58" s="4">
        <v>5.0000000000000001E-3</v>
      </c>
      <c r="L58" s="9">
        <f t="shared" si="32"/>
        <v>6.25</v>
      </c>
      <c r="M58" s="4">
        <v>3.0000000000000001E-3</v>
      </c>
      <c r="N58" s="9">
        <f t="shared" si="33"/>
        <v>3.75</v>
      </c>
      <c r="O58" s="9">
        <f>E58+J58+L58+N58+G58</f>
        <v>126.16</v>
      </c>
      <c r="P58" s="9">
        <f>C58-O58</f>
        <v>1122.8399999999999</v>
      </c>
      <c r="Q58" s="9">
        <v>783.3</v>
      </c>
      <c r="R58" s="4">
        <v>0.29199999999999998</v>
      </c>
      <c r="S58" s="5">
        <f>H58*R58</f>
        <v>339.54343999999998</v>
      </c>
      <c r="T58" s="9">
        <f t="shared" si="34"/>
        <v>783.29656</v>
      </c>
      <c r="U58" s="9"/>
      <c r="V58" s="4"/>
      <c r="W58" s="4"/>
    </row>
    <row r="59" spans="1:35">
      <c r="A59" s="10">
        <v>44348</v>
      </c>
      <c r="B59" s="10"/>
      <c r="C59" s="9"/>
      <c r="D59" s="4"/>
      <c r="E59" s="9"/>
      <c r="F59" s="4"/>
      <c r="G59" s="9"/>
      <c r="H59" s="9"/>
      <c r="I59" s="4"/>
      <c r="J59" s="9"/>
      <c r="K59" s="4"/>
      <c r="L59" s="9"/>
      <c r="M59" s="4"/>
      <c r="N59" s="9"/>
      <c r="O59" s="9"/>
      <c r="P59" s="9"/>
      <c r="Q59" s="9"/>
      <c r="T59" s="9"/>
      <c r="U59" s="9"/>
      <c r="V59" s="4"/>
      <c r="W59" s="4"/>
    </row>
    <row r="60" spans="1:35">
      <c r="A60" s="10">
        <v>44378</v>
      </c>
      <c r="B60" s="10"/>
      <c r="C60" s="9"/>
      <c r="D60" s="4"/>
      <c r="E60" s="9"/>
      <c r="F60" s="4"/>
      <c r="G60" s="9"/>
      <c r="H60" s="9"/>
      <c r="I60" s="4"/>
      <c r="J60" s="9"/>
      <c r="K60" s="4"/>
      <c r="L60" s="9"/>
      <c r="M60" s="4"/>
      <c r="N60" s="9"/>
      <c r="O60" s="9"/>
      <c r="P60" s="9"/>
      <c r="Q60" s="9"/>
      <c r="T60" s="9"/>
      <c r="U60" s="9"/>
      <c r="V60" s="4"/>
      <c r="W60" s="9"/>
    </row>
    <row r="61" spans="1:35">
      <c r="A61" s="10">
        <v>44409</v>
      </c>
      <c r="B61" s="10"/>
      <c r="C61" s="9"/>
      <c r="D61" s="4"/>
      <c r="E61" s="9"/>
      <c r="F61" s="4"/>
      <c r="G61" s="9"/>
      <c r="H61" s="9"/>
      <c r="I61" s="4"/>
      <c r="J61" s="9"/>
      <c r="K61" s="4"/>
      <c r="L61" s="9"/>
      <c r="M61" s="4"/>
      <c r="N61" s="9"/>
      <c r="O61" s="9"/>
      <c r="P61" s="9"/>
      <c r="Q61" s="9"/>
      <c r="T61" s="9"/>
      <c r="U61" s="9"/>
      <c r="V61" s="4"/>
      <c r="W61" s="9"/>
    </row>
    <row r="62" spans="1:35">
      <c r="A62" s="10">
        <v>44440</v>
      </c>
      <c r="B62" s="10"/>
      <c r="C62" s="9"/>
      <c r="D62" s="4"/>
      <c r="E62" s="9"/>
      <c r="F62" s="4"/>
      <c r="G62" s="9"/>
      <c r="H62" s="9"/>
      <c r="I62" s="4"/>
      <c r="J62" s="9"/>
      <c r="K62" s="4"/>
      <c r="L62" s="9"/>
      <c r="M62" s="4"/>
      <c r="N62" s="9"/>
      <c r="O62" s="9"/>
      <c r="P62" s="9"/>
      <c r="Q62" s="9"/>
      <c r="T62" s="9"/>
      <c r="U62" s="9"/>
      <c r="V62" s="4"/>
      <c r="W62" s="9"/>
    </row>
    <row r="63" spans="1:35">
      <c r="A63" s="10">
        <v>44470</v>
      </c>
      <c r="B63" s="10"/>
      <c r="C63" s="9"/>
      <c r="D63" s="4"/>
      <c r="E63" s="9"/>
      <c r="F63" s="4"/>
      <c r="G63" s="9"/>
      <c r="H63" s="9"/>
      <c r="I63" s="4"/>
      <c r="J63" s="9"/>
      <c r="K63" s="4"/>
      <c r="L63" s="9"/>
      <c r="M63" s="4"/>
      <c r="N63" s="9"/>
      <c r="O63" s="9"/>
      <c r="P63" s="9"/>
      <c r="Q63" s="9"/>
      <c r="T63" s="9"/>
      <c r="U63" s="9"/>
      <c r="V63" s="4"/>
      <c r="W63" s="9"/>
    </row>
    <row r="64" spans="1:35">
      <c r="A64" s="10">
        <v>44501</v>
      </c>
      <c r="B64" s="10"/>
      <c r="C64" s="9"/>
      <c r="D64" s="4"/>
      <c r="E64" s="9"/>
      <c r="F64" s="4"/>
      <c r="G64" s="9"/>
      <c r="H64" s="9"/>
      <c r="I64" s="4"/>
      <c r="J64" s="9"/>
      <c r="K64" s="4"/>
      <c r="L64" s="9"/>
      <c r="M64" s="4"/>
      <c r="N64" s="9"/>
      <c r="O64" s="9"/>
      <c r="P64" s="9"/>
      <c r="Q64" s="9"/>
      <c r="T64" s="9"/>
      <c r="U64" s="9"/>
      <c r="V64" s="4"/>
      <c r="W64" s="9"/>
    </row>
    <row r="65" spans="1:35">
      <c r="A65" s="10">
        <v>44531</v>
      </c>
      <c r="B65" s="10"/>
      <c r="C65" s="9"/>
      <c r="D65" s="4"/>
      <c r="E65" s="9"/>
      <c r="F65" s="4"/>
      <c r="G65" s="9"/>
      <c r="H65" s="9"/>
      <c r="I65" s="4"/>
      <c r="J65" s="9"/>
      <c r="K65" s="4"/>
      <c r="L65" s="9"/>
      <c r="M65" s="4"/>
      <c r="N65" s="9"/>
      <c r="O65" s="9"/>
      <c r="P65" s="9"/>
      <c r="Q65" s="9"/>
      <c r="T65" s="9"/>
      <c r="U65" s="9"/>
      <c r="V65" s="4"/>
      <c r="W65" s="9"/>
    </row>
    <row r="66" spans="1:35">
      <c r="A66" s="32" t="s">
        <v>24</v>
      </c>
      <c r="B66" s="32"/>
      <c r="C66" s="9">
        <f>SUM(C54:C65)</f>
        <v>6245</v>
      </c>
      <c r="E66" s="9">
        <f>SUM(E54:E65)</f>
        <v>368.45</v>
      </c>
      <c r="G66" s="9">
        <f>SUM(G54:G65)</f>
        <v>62.45</v>
      </c>
      <c r="J66" s="11">
        <f>SUM(J54:J65)</f>
        <v>149.9</v>
      </c>
      <c r="L66" s="11">
        <f>SUM(L54:L65)</f>
        <v>31.25</v>
      </c>
      <c r="N66" s="11">
        <f>SUM(N54:N65)</f>
        <v>18.75</v>
      </c>
      <c r="O66" s="9">
        <f>E66+J66+L66+N66+G66</f>
        <v>630.80000000000007</v>
      </c>
      <c r="P66" s="9">
        <f>SUM(P54:P65)</f>
        <v>5614.2</v>
      </c>
      <c r="Q66" s="9">
        <f>SUM(Q54:Q65)</f>
        <v>3944.4000000000005</v>
      </c>
      <c r="S66" s="11">
        <f>SUM(S54:S65)</f>
        <v>1669.8095199999998</v>
      </c>
      <c r="T66" s="9">
        <f>SUM(T54:T65)</f>
        <v>3944.3904799999991</v>
      </c>
      <c r="U66" s="9"/>
      <c r="W66" s="9"/>
      <c r="X66" s="9"/>
    </row>
    <row r="67" spans="1:35">
      <c r="A67" s="33" t="s">
        <v>15</v>
      </c>
      <c r="B67" s="33"/>
      <c r="C67" s="11">
        <f>SUM(E67:P67)</f>
        <v>5814.0999999999995</v>
      </c>
      <c r="E67" s="9"/>
      <c r="F67" s="9"/>
      <c r="G67" s="9"/>
      <c r="J67" s="9">
        <f>J66</f>
        <v>149.9</v>
      </c>
      <c r="K67" s="9"/>
      <c r="L67" s="9">
        <f>L66</f>
        <v>31.25</v>
      </c>
      <c r="M67" s="9"/>
      <c r="N67" s="9">
        <f>N66</f>
        <v>18.75</v>
      </c>
      <c r="O67" s="9"/>
      <c r="P67" s="9">
        <f>P66</f>
        <v>5614.2</v>
      </c>
      <c r="Q67" s="9"/>
      <c r="W67" s="17"/>
      <c r="X67" s="9"/>
    </row>
    <row r="68" spans="1:35">
      <c r="A68" s="34" t="s">
        <v>32</v>
      </c>
      <c r="B68" s="34"/>
      <c r="C68" s="9">
        <f>SUM(E68:P68)</f>
        <v>5814.1</v>
      </c>
      <c r="E68" s="9">
        <f>-E66</f>
        <v>-368.45</v>
      </c>
      <c r="F68" s="9"/>
      <c r="G68" s="9">
        <f>-G66</f>
        <v>-62.45</v>
      </c>
      <c r="J68" s="9"/>
      <c r="K68" s="9"/>
      <c r="L68" s="9"/>
      <c r="M68" s="9"/>
      <c r="N68" s="9"/>
      <c r="O68" s="9">
        <f>O66</f>
        <v>630.80000000000007</v>
      </c>
      <c r="P68" s="9">
        <f>P66</f>
        <v>5614.2</v>
      </c>
      <c r="Q68" s="9"/>
      <c r="Y68" s="10"/>
      <c r="Z68" s="19"/>
      <c r="AA68" s="19"/>
      <c r="AB68" s="19"/>
      <c r="AC68" s="19"/>
      <c r="AD68" s="19"/>
      <c r="AE68" s="19"/>
      <c r="AF68" s="20"/>
      <c r="AG68" s="19"/>
      <c r="AH68" s="19"/>
      <c r="AI68" s="4"/>
    </row>
  </sheetData>
  <mergeCells count="23">
    <mergeCell ref="A33:B33"/>
    <mergeCell ref="A34:B34"/>
    <mergeCell ref="A35:B35"/>
    <mergeCell ref="A68:B68"/>
    <mergeCell ref="A66:B66"/>
    <mergeCell ref="A67:B67"/>
    <mergeCell ref="A49:B49"/>
    <mergeCell ref="A50:B50"/>
    <mergeCell ref="A51:B51"/>
    <mergeCell ref="A15:B15"/>
    <mergeCell ref="A29:B29"/>
    <mergeCell ref="A16:B16"/>
    <mergeCell ref="A30:B30"/>
    <mergeCell ref="A31:B31"/>
    <mergeCell ref="A17:B17"/>
    <mergeCell ref="U2:X2"/>
    <mergeCell ref="AH2:AJ2"/>
    <mergeCell ref="AK2:AM2"/>
    <mergeCell ref="I1:J1"/>
    <mergeCell ref="D1:E1"/>
    <mergeCell ref="K1:L1"/>
    <mergeCell ref="M1:N1"/>
    <mergeCell ref="F1:G1"/>
  </mergeCells>
  <pageMargins left="0.31496062992125984" right="0.23622047244094491" top="0.74803149606299213" bottom="0.74803149606299213" header="0.31496062992125984" footer="0.31496062992125984"/>
  <pageSetup paperSize="8" orientation="landscape" r:id="rId1"/>
  <rowBreaks count="1" manualBreakCount="1">
    <brk id="35" max="16383" man="1"/>
  </rowBreaks>
  <ignoredErrors>
    <ignoredError sqref="O29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6"/>
  <sheetViews>
    <sheetView topLeftCell="A10" zoomScale="120" zoomScaleNormal="120" workbookViewId="0">
      <selection activeCell="K41" sqref="K41:P46"/>
    </sheetView>
  </sheetViews>
  <sheetFormatPr baseColWidth="10" defaultRowHeight="14.4"/>
  <sheetData>
    <row r="1" spans="1:16">
      <c r="A1" s="2"/>
      <c r="B1" s="2"/>
      <c r="C1" s="2"/>
      <c r="D1" s="2"/>
      <c r="E1" s="2"/>
      <c r="F1" s="10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69">
      <c r="A2" s="2"/>
      <c r="B2" s="6" t="s">
        <v>0</v>
      </c>
      <c r="C2" s="6" t="s">
        <v>27</v>
      </c>
      <c r="D2" s="6" t="s">
        <v>1</v>
      </c>
      <c r="E2" s="6" t="s">
        <v>9</v>
      </c>
      <c r="F2" s="21" t="s">
        <v>31</v>
      </c>
      <c r="G2" s="6" t="s">
        <v>30</v>
      </c>
      <c r="H2" s="28" t="s">
        <v>33</v>
      </c>
      <c r="I2" s="28"/>
      <c r="J2" s="28"/>
      <c r="K2" s="28" t="s">
        <v>28</v>
      </c>
      <c r="L2" s="28"/>
      <c r="M2" s="28"/>
      <c r="N2" s="28" t="s">
        <v>2</v>
      </c>
      <c r="O2" s="28"/>
      <c r="P2" s="28"/>
    </row>
    <row r="3" spans="1:16">
      <c r="A3" s="2"/>
      <c r="B3" s="2"/>
      <c r="C3" s="2"/>
      <c r="D3" s="2"/>
      <c r="E3" s="2"/>
      <c r="F3" s="10"/>
      <c r="G3" s="2"/>
      <c r="H3" s="3" t="s">
        <v>29</v>
      </c>
      <c r="I3" s="3" t="s">
        <v>7</v>
      </c>
      <c r="J3" s="3" t="s">
        <v>9</v>
      </c>
      <c r="K3" s="24" t="s">
        <v>29</v>
      </c>
      <c r="L3" s="24" t="s">
        <v>7</v>
      </c>
      <c r="M3" s="24" t="s">
        <v>9</v>
      </c>
      <c r="N3" s="24" t="s">
        <v>29</v>
      </c>
      <c r="O3" s="24" t="s">
        <v>7</v>
      </c>
      <c r="P3" s="24" t="s">
        <v>9</v>
      </c>
    </row>
    <row r="4" spans="1:16">
      <c r="A4" s="10">
        <v>43845</v>
      </c>
      <c r="B4" s="19">
        <v>5049</v>
      </c>
      <c r="C4" s="19">
        <v>2740</v>
      </c>
      <c r="D4" s="19">
        <v>128</v>
      </c>
      <c r="E4" s="19">
        <f>SUM(B4:D4)</f>
        <v>7917</v>
      </c>
      <c r="F4" s="20"/>
      <c r="G4" s="19"/>
      <c r="H4" s="19"/>
      <c r="I4" s="4"/>
      <c r="J4" s="2"/>
      <c r="K4" s="19"/>
      <c r="L4" s="4"/>
      <c r="M4" s="2"/>
      <c r="N4" s="2"/>
      <c r="O4" s="2"/>
      <c r="P4" s="2"/>
    </row>
    <row r="5" spans="1:16">
      <c r="A5" s="10">
        <v>43878</v>
      </c>
      <c r="B5" s="19">
        <v>5049</v>
      </c>
      <c r="C5" s="19">
        <v>2740</v>
      </c>
      <c r="D5" s="19">
        <v>128</v>
      </c>
      <c r="E5" s="19">
        <f t="shared" ref="E5:E27" si="0">SUM(B5:D5)</f>
        <v>7917</v>
      </c>
      <c r="F5" s="20"/>
      <c r="G5" s="19"/>
      <c r="H5" s="19"/>
      <c r="I5" s="4"/>
      <c r="J5" s="2"/>
      <c r="K5" s="19"/>
      <c r="L5" s="4"/>
      <c r="M5" s="2"/>
      <c r="N5" s="2"/>
      <c r="O5" s="2"/>
      <c r="P5" s="2"/>
    </row>
    <row r="6" spans="1:16">
      <c r="A6" s="10">
        <v>43906</v>
      </c>
      <c r="B6" s="19">
        <v>3190</v>
      </c>
      <c r="C6" s="19">
        <v>2032</v>
      </c>
      <c r="D6" s="19"/>
      <c r="E6" s="19">
        <f t="shared" si="0"/>
        <v>5222</v>
      </c>
      <c r="F6" s="20"/>
      <c r="G6" s="19"/>
      <c r="H6" s="19"/>
      <c r="I6" s="4"/>
      <c r="J6" s="2"/>
      <c r="K6" s="19"/>
      <c r="L6" s="4"/>
      <c r="M6" s="2"/>
      <c r="N6" s="2"/>
      <c r="O6" s="2"/>
      <c r="P6" s="2"/>
    </row>
    <row r="7" spans="1:16">
      <c r="A7" s="10">
        <v>43936</v>
      </c>
      <c r="B7" s="19">
        <v>3190</v>
      </c>
      <c r="C7" s="19">
        <v>2032</v>
      </c>
      <c r="D7" s="19"/>
      <c r="E7" s="19">
        <f t="shared" si="0"/>
        <v>5222</v>
      </c>
      <c r="F7" s="20"/>
      <c r="G7" s="19"/>
      <c r="H7" s="19"/>
      <c r="I7" s="4"/>
      <c r="J7" s="2"/>
      <c r="K7" s="19"/>
      <c r="L7" s="4"/>
      <c r="M7" s="2"/>
      <c r="N7" s="2"/>
      <c r="O7" s="2"/>
      <c r="P7" s="2"/>
    </row>
    <row r="8" spans="1:16">
      <c r="A8" s="10">
        <v>43949</v>
      </c>
      <c r="B8" s="19"/>
      <c r="C8" s="19"/>
      <c r="D8" s="19"/>
      <c r="E8" s="19"/>
      <c r="F8" s="20"/>
      <c r="G8" s="19"/>
      <c r="H8" s="19">
        <v>357.78</v>
      </c>
      <c r="I8" s="4">
        <v>0</v>
      </c>
      <c r="J8" s="2">
        <v>-100.18</v>
      </c>
      <c r="K8" s="35"/>
      <c r="L8" s="23"/>
      <c r="M8" s="36"/>
      <c r="N8" s="2"/>
      <c r="O8" s="2"/>
      <c r="P8" s="2"/>
    </row>
    <row r="9" spans="1:16">
      <c r="A9" s="10">
        <v>43949</v>
      </c>
      <c r="B9" s="19"/>
      <c r="C9" s="19"/>
      <c r="D9" s="19"/>
      <c r="E9" s="19"/>
      <c r="F9" s="20"/>
      <c r="G9" s="19"/>
      <c r="H9" s="19">
        <v>2683.42</v>
      </c>
      <c r="I9" s="4">
        <v>0</v>
      </c>
      <c r="J9" s="2">
        <v>0</v>
      </c>
      <c r="K9" s="19">
        <v>2683.42</v>
      </c>
      <c r="L9" s="4">
        <v>0</v>
      </c>
      <c r="M9" s="2">
        <v>0</v>
      </c>
      <c r="N9" s="2"/>
      <c r="O9" s="2"/>
      <c r="P9" s="2"/>
    </row>
    <row r="10" spans="1:16">
      <c r="A10" s="10">
        <v>43955</v>
      </c>
      <c r="B10" s="19"/>
      <c r="C10" s="19"/>
      <c r="D10" s="19"/>
      <c r="E10" s="19"/>
      <c r="F10" s="20"/>
      <c r="G10" s="19"/>
      <c r="H10" s="19">
        <v>1341.71</v>
      </c>
      <c r="I10" s="4">
        <v>0</v>
      </c>
      <c r="J10" s="2">
        <v>0</v>
      </c>
      <c r="K10" s="19">
        <v>1341.71</v>
      </c>
      <c r="L10" s="4">
        <v>0</v>
      </c>
      <c r="M10" s="2">
        <v>0</v>
      </c>
      <c r="N10" s="2"/>
      <c r="O10" s="2"/>
      <c r="P10" s="2"/>
    </row>
    <row r="11" spans="1:16">
      <c r="A11" s="10">
        <v>43955</v>
      </c>
      <c r="B11" s="19"/>
      <c r="C11" s="19"/>
      <c r="D11" s="19"/>
      <c r="E11" s="19"/>
      <c r="F11" s="20"/>
      <c r="G11" s="19"/>
      <c r="H11" s="19">
        <v>178.89</v>
      </c>
      <c r="I11" s="4">
        <v>0</v>
      </c>
      <c r="J11" s="2">
        <v>0</v>
      </c>
      <c r="K11" s="19">
        <v>178.89</v>
      </c>
      <c r="L11" s="4">
        <v>0</v>
      </c>
      <c r="M11" s="2">
        <v>0</v>
      </c>
      <c r="N11" s="2"/>
      <c r="O11" s="2"/>
      <c r="P11" s="2"/>
    </row>
    <row r="12" spans="1:16">
      <c r="A12" s="10">
        <v>43966</v>
      </c>
      <c r="B12" s="19">
        <v>3190</v>
      </c>
      <c r="C12" s="19">
        <v>2032</v>
      </c>
      <c r="D12" s="19"/>
      <c r="E12" s="19">
        <f t="shared" si="0"/>
        <v>5222</v>
      </c>
      <c r="F12" s="20"/>
      <c r="G12" s="19"/>
      <c r="H12" s="19"/>
      <c r="I12" s="4"/>
      <c r="J12" s="2"/>
      <c r="K12" s="19"/>
      <c r="L12" s="4"/>
      <c r="M12" s="2"/>
      <c r="N12" s="2"/>
      <c r="O12" s="2"/>
      <c r="P12" s="2"/>
    </row>
    <row r="13" spans="1:16">
      <c r="A13" s="10">
        <v>43984</v>
      </c>
      <c r="B13" s="19"/>
      <c r="C13" s="19"/>
      <c r="D13" s="19"/>
      <c r="E13" s="19"/>
      <c r="F13" s="20">
        <v>43974</v>
      </c>
      <c r="G13" s="4">
        <v>0.28000000000000003</v>
      </c>
      <c r="H13" s="19">
        <v>1341.71</v>
      </c>
      <c r="I13" s="4">
        <v>0</v>
      </c>
      <c r="J13" s="2"/>
      <c r="K13" s="19">
        <v>1341.71</v>
      </c>
      <c r="L13" s="4">
        <v>0</v>
      </c>
      <c r="M13" s="2"/>
      <c r="N13" s="2"/>
      <c r="O13" s="2"/>
      <c r="P13" s="2"/>
    </row>
    <row r="14" spans="1:16">
      <c r="A14" s="10">
        <v>43984</v>
      </c>
      <c r="B14" s="19"/>
      <c r="C14" s="19"/>
      <c r="D14" s="19"/>
      <c r="E14" s="19"/>
      <c r="F14" s="20"/>
      <c r="G14" s="19"/>
      <c r="H14" s="19">
        <v>178.89</v>
      </c>
      <c r="I14" s="4">
        <v>0</v>
      </c>
      <c r="J14" s="2"/>
      <c r="K14" s="35"/>
      <c r="L14" s="23"/>
      <c r="M14" s="36"/>
      <c r="N14" s="2"/>
      <c r="O14" s="2"/>
      <c r="P14" s="2"/>
    </row>
    <row r="15" spans="1:16">
      <c r="A15" s="10">
        <v>43997</v>
      </c>
      <c r="B15" s="19">
        <v>3190</v>
      </c>
      <c r="C15" s="19">
        <v>2032</v>
      </c>
      <c r="D15" s="19"/>
      <c r="E15" s="19">
        <f t="shared" si="0"/>
        <v>5222</v>
      </c>
      <c r="F15" s="20"/>
      <c r="G15" s="19"/>
      <c r="H15" s="19"/>
      <c r="I15" s="4"/>
      <c r="J15" s="2"/>
      <c r="K15" s="19"/>
      <c r="L15" s="4"/>
      <c r="M15" s="2"/>
      <c r="N15" s="2"/>
      <c r="O15" s="2"/>
      <c r="P15" s="2"/>
    </row>
    <row r="16" spans="1:16">
      <c r="A16" s="10">
        <v>44013</v>
      </c>
      <c r="B16" s="19"/>
      <c r="C16" s="19"/>
      <c r="D16" s="19"/>
      <c r="E16" s="19"/>
      <c r="F16" s="20">
        <v>43996</v>
      </c>
      <c r="G16" s="4">
        <v>0.28000000000000003</v>
      </c>
      <c r="H16" s="19">
        <v>1341.71</v>
      </c>
      <c r="I16" s="4">
        <v>0.28000000000000003</v>
      </c>
      <c r="J16" s="2">
        <v>375.68</v>
      </c>
      <c r="K16" s="19">
        <v>1341.71</v>
      </c>
      <c r="L16" s="4">
        <v>0.28000000000000003</v>
      </c>
      <c r="M16" s="2">
        <v>375.68</v>
      </c>
      <c r="N16" s="2"/>
      <c r="O16" s="2"/>
      <c r="P16" s="2"/>
    </row>
    <row r="17" spans="1:16">
      <c r="A17" s="10">
        <v>44027</v>
      </c>
      <c r="B17" s="19">
        <v>3190</v>
      </c>
      <c r="C17" s="19">
        <v>2032</v>
      </c>
      <c r="D17" s="19"/>
      <c r="E17" s="19">
        <f t="shared" si="0"/>
        <v>5222</v>
      </c>
      <c r="F17" s="20"/>
      <c r="G17" s="19"/>
      <c r="H17" s="19"/>
      <c r="I17" s="4"/>
      <c r="J17" s="2"/>
      <c r="K17" s="19"/>
      <c r="L17" s="4"/>
      <c r="M17" s="2"/>
      <c r="N17" s="2"/>
      <c r="O17" s="2"/>
      <c r="P17" s="2"/>
    </row>
    <row r="18" spans="1:16">
      <c r="A18" s="10">
        <v>44046</v>
      </c>
      <c r="B18" s="19"/>
      <c r="C18" s="19"/>
      <c r="D18" s="19"/>
      <c r="E18" s="19"/>
      <c r="F18" s="20">
        <v>44029</v>
      </c>
      <c r="G18" s="4">
        <v>0.28000000000000003</v>
      </c>
      <c r="H18" s="19">
        <v>1341.71</v>
      </c>
      <c r="I18" s="4">
        <v>0.28000000000000003</v>
      </c>
      <c r="J18" s="2">
        <v>375.68</v>
      </c>
      <c r="K18" s="19">
        <v>1341.71</v>
      </c>
      <c r="L18" s="4">
        <v>0.28000000000000003</v>
      </c>
      <c r="M18" s="2">
        <v>375.68</v>
      </c>
      <c r="N18" s="2"/>
      <c r="O18" s="2"/>
      <c r="P18" s="2"/>
    </row>
    <row r="19" spans="1:16">
      <c r="A19" s="10">
        <v>44060</v>
      </c>
      <c r="B19" s="19">
        <v>3190</v>
      </c>
      <c r="C19" s="19">
        <v>2032</v>
      </c>
      <c r="D19" s="19"/>
      <c r="E19" s="19">
        <f t="shared" si="0"/>
        <v>5222</v>
      </c>
      <c r="F19" s="20"/>
      <c r="G19" s="19"/>
      <c r="H19" s="19"/>
      <c r="I19" s="4"/>
      <c r="J19" s="2"/>
      <c r="K19" s="19"/>
      <c r="L19" s="4"/>
      <c r="M19" s="2"/>
      <c r="N19" s="2"/>
      <c r="O19" s="2"/>
      <c r="P19" s="2"/>
    </row>
    <row r="20" spans="1:16">
      <c r="A20" s="10">
        <v>44075</v>
      </c>
      <c r="B20" s="19"/>
      <c r="C20" s="19"/>
      <c r="D20" s="19"/>
      <c r="E20" s="19"/>
      <c r="F20" s="20">
        <v>44060</v>
      </c>
      <c r="G20" s="4">
        <v>0.28000000000000003</v>
      </c>
      <c r="H20" s="19">
        <v>1341.71</v>
      </c>
      <c r="I20" s="4">
        <v>0.28000000000000003</v>
      </c>
      <c r="J20" s="2">
        <v>375.68</v>
      </c>
      <c r="K20" s="19">
        <v>1341.71</v>
      </c>
      <c r="L20" s="4">
        <v>0.28000000000000003</v>
      </c>
      <c r="M20" s="2">
        <v>375.68</v>
      </c>
      <c r="N20" s="2"/>
      <c r="O20" s="2"/>
      <c r="P20" s="2"/>
    </row>
    <row r="21" spans="1:16">
      <c r="A21" s="10">
        <v>44089</v>
      </c>
      <c r="B21" s="19">
        <v>3190</v>
      </c>
      <c r="C21" s="19">
        <v>2032</v>
      </c>
      <c r="D21" s="19"/>
      <c r="E21" s="19">
        <f t="shared" si="0"/>
        <v>5222</v>
      </c>
      <c r="F21" s="20"/>
      <c r="G21" s="19"/>
      <c r="H21" s="19"/>
      <c r="I21" s="4"/>
      <c r="J21" s="2"/>
      <c r="K21" s="19"/>
      <c r="L21" s="4"/>
      <c r="M21" s="2"/>
      <c r="N21" s="2"/>
      <c r="O21" s="2"/>
      <c r="P21" s="2"/>
    </row>
    <row r="22" spans="1:16">
      <c r="A22" s="10">
        <v>44105</v>
      </c>
      <c r="B22" s="19"/>
      <c r="C22" s="19"/>
      <c r="D22" s="19"/>
      <c r="E22" s="19"/>
      <c r="F22" s="20">
        <v>44093</v>
      </c>
      <c r="G22" s="4">
        <v>0.28000000000000003</v>
      </c>
      <c r="H22" s="19">
        <v>1162.82</v>
      </c>
      <c r="I22" s="4">
        <v>0.28000000000000003</v>
      </c>
      <c r="J22" s="2">
        <v>325.58999999999997</v>
      </c>
      <c r="K22" s="19">
        <v>1162.82</v>
      </c>
      <c r="L22" s="4">
        <v>0.28000000000000003</v>
      </c>
      <c r="M22" s="2">
        <v>325.58999999999997</v>
      </c>
      <c r="N22" s="2"/>
      <c r="O22" s="2"/>
      <c r="P22" s="2"/>
    </row>
    <row r="23" spans="1:16">
      <c r="A23" s="10">
        <v>44119</v>
      </c>
      <c r="B23" s="19">
        <v>3190</v>
      </c>
      <c r="C23" s="19">
        <v>2032</v>
      </c>
      <c r="D23" s="19"/>
      <c r="E23" s="19">
        <f t="shared" si="0"/>
        <v>5222</v>
      </c>
      <c r="F23" s="20"/>
      <c r="G23" s="19"/>
      <c r="H23" s="19"/>
      <c r="I23" s="4"/>
      <c r="J23" s="2"/>
      <c r="K23" s="19"/>
      <c r="L23" s="4"/>
      <c r="M23" s="2"/>
      <c r="N23" s="2"/>
      <c r="O23" s="2"/>
      <c r="P23" s="2"/>
    </row>
    <row r="24" spans="1:16">
      <c r="A24" s="10">
        <v>44137</v>
      </c>
      <c r="B24" s="19"/>
      <c r="C24" s="19"/>
      <c r="D24" s="19"/>
      <c r="E24" s="19"/>
      <c r="F24" s="20">
        <v>44125</v>
      </c>
      <c r="G24" s="4">
        <v>0.28000000000000003</v>
      </c>
      <c r="H24" s="19">
        <v>1162.82</v>
      </c>
      <c r="I24" s="4">
        <v>0.28000000000000003</v>
      </c>
      <c r="J24" s="2">
        <v>325.58999999999997</v>
      </c>
      <c r="K24" s="19">
        <v>1162.82</v>
      </c>
      <c r="L24" s="4">
        <v>0.28000000000000003</v>
      </c>
      <c r="M24" s="2">
        <v>325.58999999999997</v>
      </c>
      <c r="N24" s="2"/>
      <c r="O24" s="2"/>
      <c r="P24" s="2"/>
    </row>
    <row r="25" spans="1:16">
      <c r="A25" s="10">
        <v>44151</v>
      </c>
      <c r="B25" s="19">
        <v>3190</v>
      </c>
      <c r="C25" s="19">
        <v>2032</v>
      </c>
      <c r="D25" s="19"/>
      <c r="E25" s="19">
        <f t="shared" si="0"/>
        <v>5222</v>
      </c>
      <c r="F25" s="20"/>
      <c r="G25" s="19"/>
      <c r="H25" s="19"/>
      <c r="I25" s="4"/>
      <c r="J25" s="2"/>
      <c r="K25" s="19"/>
      <c r="L25" s="4"/>
      <c r="M25" s="2"/>
      <c r="N25" s="2"/>
      <c r="O25" s="2"/>
      <c r="P25" s="2"/>
    </row>
    <row r="26" spans="1:16">
      <c r="A26" s="10">
        <v>44166</v>
      </c>
      <c r="B26" s="19"/>
      <c r="C26" s="19"/>
      <c r="D26" s="19"/>
      <c r="E26" s="19"/>
      <c r="F26" s="20">
        <v>44151</v>
      </c>
      <c r="G26" s="4">
        <v>0.28000000000000003</v>
      </c>
      <c r="H26" s="19">
        <v>1162.82</v>
      </c>
      <c r="I26" s="4">
        <v>0.28000000000000003</v>
      </c>
      <c r="J26" s="2">
        <v>325.58999999999997</v>
      </c>
      <c r="K26" s="19">
        <v>1162.82</v>
      </c>
      <c r="L26" s="4">
        <v>0.28000000000000003</v>
      </c>
      <c r="M26" s="2">
        <v>325.58999999999997</v>
      </c>
      <c r="N26" s="2"/>
      <c r="O26" s="2"/>
      <c r="P26" s="2"/>
    </row>
    <row r="27" spans="1:16">
      <c r="A27" s="10">
        <v>44180</v>
      </c>
      <c r="B27" s="19">
        <v>3190</v>
      </c>
      <c r="C27" s="19">
        <v>2032</v>
      </c>
      <c r="D27" s="19"/>
      <c r="E27" s="19">
        <f t="shared" si="0"/>
        <v>5222</v>
      </c>
      <c r="F27" s="20"/>
      <c r="G27" s="19"/>
      <c r="H27" s="19"/>
      <c r="I27" s="4"/>
      <c r="J27" s="2"/>
      <c r="K27" s="19"/>
      <c r="L27" s="4"/>
      <c r="M27" s="2"/>
      <c r="N27" s="2"/>
      <c r="O27" s="2"/>
      <c r="P27" s="2"/>
    </row>
    <row r="28" spans="1:16">
      <c r="A28" s="10">
        <v>44182</v>
      </c>
      <c r="B28" s="19"/>
      <c r="C28" s="19"/>
      <c r="D28" s="19"/>
      <c r="E28" s="19"/>
      <c r="F28" s="20"/>
      <c r="G28" s="19"/>
      <c r="H28" s="19"/>
      <c r="I28" s="4"/>
      <c r="J28" s="2"/>
      <c r="K28" s="19"/>
      <c r="L28" s="4"/>
      <c r="M28" s="2"/>
      <c r="N28" s="2">
        <v>643.35</v>
      </c>
      <c r="O28" s="2">
        <v>0</v>
      </c>
      <c r="P28" s="2">
        <v>0</v>
      </c>
    </row>
    <row r="29" spans="1:16">
      <c r="A29" s="10">
        <v>44182</v>
      </c>
      <c r="B29" s="19"/>
      <c r="C29" s="19"/>
      <c r="D29" s="19"/>
      <c r="E29" s="19"/>
      <c r="F29" s="20"/>
      <c r="G29" s="19"/>
      <c r="H29" s="19"/>
      <c r="I29" s="4"/>
      <c r="J29" s="2"/>
      <c r="K29" s="19"/>
      <c r="L29" s="4"/>
      <c r="M29" s="2"/>
      <c r="N29" s="2">
        <v>643.35</v>
      </c>
      <c r="O29" s="2">
        <v>0</v>
      </c>
      <c r="P29" s="2">
        <v>0</v>
      </c>
    </row>
    <row r="30" spans="1:16">
      <c r="A30" s="10">
        <v>44182</v>
      </c>
      <c r="B30" s="19"/>
      <c r="C30" s="19"/>
      <c r="D30" s="19"/>
      <c r="E30" s="19"/>
      <c r="F30" s="20"/>
      <c r="G30" s="19"/>
      <c r="H30" s="19"/>
      <c r="I30" s="4"/>
      <c r="J30" s="2"/>
      <c r="K30" s="19"/>
      <c r="L30" s="4"/>
      <c r="M30" s="2"/>
      <c r="N30" s="2">
        <v>643.35</v>
      </c>
      <c r="O30" s="2">
        <v>0</v>
      </c>
      <c r="P30" s="2">
        <v>0</v>
      </c>
    </row>
    <row r="31" spans="1:16">
      <c r="A31" s="10">
        <v>44182</v>
      </c>
      <c r="B31" s="19"/>
      <c r="C31" s="19"/>
      <c r="D31" s="19"/>
      <c r="E31" s="19"/>
      <c r="F31" s="20"/>
      <c r="G31" s="19"/>
      <c r="H31" s="19"/>
      <c r="I31" s="4"/>
      <c r="J31" s="2"/>
      <c r="K31" s="19"/>
      <c r="L31" s="4"/>
      <c r="M31" s="2"/>
      <c r="N31" s="2">
        <v>643.35</v>
      </c>
      <c r="O31" s="2">
        <v>0</v>
      </c>
      <c r="P31" s="2">
        <v>0</v>
      </c>
    </row>
    <row r="32" spans="1:16">
      <c r="A32" s="10">
        <v>44182</v>
      </c>
      <c r="B32" s="19"/>
      <c r="C32" s="19"/>
      <c r="D32" s="19"/>
      <c r="E32" s="19"/>
      <c r="F32" s="20"/>
      <c r="G32" s="19"/>
      <c r="H32" s="19"/>
      <c r="I32" s="4"/>
      <c r="J32" s="2"/>
      <c r="K32" s="19"/>
      <c r="L32" s="4"/>
      <c r="M32" s="2"/>
      <c r="N32" s="2">
        <v>643.35</v>
      </c>
      <c r="O32" s="2">
        <v>0</v>
      </c>
      <c r="P32" s="2">
        <v>0</v>
      </c>
    </row>
    <row r="33" spans="1:16">
      <c r="A33" s="10">
        <v>44182</v>
      </c>
      <c r="B33" s="19"/>
      <c r="C33" s="19"/>
      <c r="D33" s="19"/>
      <c r="E33" s="19"/>
      <c r="F33" s="20"/>
      <c r="G33" s="19"/>
      <c r="H33" s="19"/>
      <c r="I33" s="4"/>
      <c r="J33" s="2"/>
      <c r="K33" s="19"/>
      <c r="L33" s="4"/>
      <c r="M33" s="2"/>
      <c r="N33" s="2">
        <v>643.35</v>
      </c>
      <c r="O33" s="2">
        <v>0</v>
      </c>
      <c r="P33" s="2">
        <v>0</v>
      </c>
    </row>
    <row r="34" spans="1:16">
      <c r="A34" s="10">
        <v>44182</v>
      </c>
      <c r="B34" s="19"/>
      <c r="C34" s="19"/>
      <c r="D34" s="19"/>
      <c r="E34" s="19"/>
      <c r="F34" s="20"/>
      <c r="G34" s="19"/>
      <c r="H34" s="19"/>
      <c r="I34" s="4"/>
      <c r="J34" s="2"/>
      <c r="K34" s="19"/>
      <c r="L34" s="4"/>
      <c r="M34" s="2"/>
      <c r="N34" s="2">
        <v>643.35</v>
      </c>
      <c r="O34" s="2">
        <v>0</v>
      </c>
      <c r="P34" s="2">
        <v>0</v>
      </c>
    </row>
    <row r="35" spans="1:16">
      <c r="A35" s="10">
        <v>44182</v>
      </c>
      <c r="B35" s="19"/>
      <c r="C35" s="19"/>
      <c r="D35" s="19"/>
      <c r="E35" s="19"/>
      <c r="F35" s="20"/>
      <c r="G35" s="19"/>
      <c r="H35" s="19"/>
      <c r="I35" s="4"/>
      <c r="J35" s="2"/>
      <c r="K35" s="19"/>
      <c r="L35" s="4"/>
      <c r="M35" s="2"/>
      <c r="N35" s="2">
        <v>643.35</v>
      </c>
      <c r="O35" s="2">
        <v>0</v>
      </c>
      <c r="P35" s="2">
        <v>0</v>
      </c>
    </row>
    <row r="36" spans="1:16">
      <c r="A36" s="10">
        <v>44182</v>
      </c>
      <c r="B36" s="19"/>
      <c r="C36" s="19"/>
      <c r="D36" s="19"/>
      <c r="E36" s="19"/>
      <c r="F36" s="20"/>
      <c r="G36" s="19"/>
      <c r="H36" s="19"/>
      <c r="I36" s="4"/>
      <c r="J36" s="2"/>
      <c r="K36" s="19"/>
      <c r="L36" s="4"/>
      <c r="M36" s="2"/>
      <c r="N36" s="2">
        <v>643.35</v>
      </c>
      <c r="O36" s="2">
        <v>0</v>
      </c>
      <c r="P36" s="2">
        <v>0</v>
      </c>
    </row>
    <row r="37" spans="1:16">
      <c r="A37" s="10">
        <v>44182</v>
      </c>
      <c r="B37" s="19"/>
      <c r="C37" s="19"/>
      <c r="D37" s="19"/>
      <c r="E37" s="19"/>
      <c r="F37" s="20">
        <v>44182</v>
      </c>
      <c r="G37" s="4">
        <v>0.28000000000000003</v>
      </c>
      <c r="H37" s="19"/>
      <c r="I37" s="4"/>
      <c r="J37" s="2"/>
      <c r="K37" s="19"/>
      <c r="L37" s="4"/>
      <c r="M37" s="2"/>
      <c r="N37" s="2"/>
      <c r="O37" s="2"/>
      <c r="P37" s="2"/>
    </row>
    <row r="38" spans="1:16">
      <c r="B38" s="1">
        <f t="shared" ref="B38:D38" si="1">SUM(B4:B37)</f>
        <v>41998</v>
      </c>
      <c r="C38" s="1">
        <f t="shared" si="1"/>
        <v>25800</v>
      </c>
      <c r="D38" s="1">
        <f t="shared" si="1"/>
        <v>256</v>
      </c>
      <c r="E38" s="1">
        <f>SUM(E4:E37)</f>
        <v>68054</v>
      </c>
      <c r="H38" s="37">
        <f>SUM(H4:H37)</f>
        <v>13595.989999999998</v>
      </c>
      <c r="J38" s="22">
        <f>SUM(J4:J37)</f>
        <v>2003.6299999999999</v>
      </c>
      <c r="K38" s="22">
        <f>SUM(K4:K37)</f>
        <v>13059.32</v>
      </c>
      <c r="M38" s="37">
        <f>SUM(M4:M37)</f>
        <v>2103.81</v>
      </c>
      <c r="N38" s="22">
        <f>SUM(N4:N37)</f>
        <v>5790.1500000000005</v>
      </c>
      <c r="P38" s="1">
        <f>SUM(P4:P37)</f>
        <v>0</v>
      </c>
    </row>
    <row r="39" spans="1:16">
      <c r="B39" s="22">
        <v>42254</v>
      </c>
      <c r="C39" s="22">
        <v>25800</v>
      </c>
      <c r="H39" s="1">
        <v>13059</v>
      </c>
      <c r="K39" s="1"/>
    </row>
    <row r="40" spans="1:16">
      <c r="B40" s="1">
        <f>B38-B39</f>
        <v>-256</v>
      </c>
      <c r="C40" s="1">
        <f>C38-C39</f>
        <v>0</v>
      </c>
      <c r="H40" s="1">
        <f>H38-H39</f>
        <v>536.98999999999796</v>
      </c>
      <c r="K40" s="1"/>
    </row>
    <row r="43" spans="1:16">
      <c r="B43" s="1">
        <f>B39</f>
        <v>42254</v>
      </c>
      <c r="C43" s="1">
        <f>B39</f>
        <v>42254</v>
      </c>
    </row>
    <row r="44" spans="1:16">
      <c r="B44" s="1">
        <f>C39</f>
        <v>25800</v>
      </c>
      <c r="C44" s="1">
        <f>C39</f>
        <v>25800</v>
      </c>
    </row>
    <row r="45" spans="1:16">
      <c r="B45" s="1">
        <f>J38</f>
        <v>2003.6299999999999</v>
      </c>
      <c r="C45" s="1">
        <v>1954</v>
      </c>
    </row>
    <row r="46" spans="1:16">
      <c r="B46" s="22">
        <f>SUM(B43:B45)</f>
        <v>70057.63</v>
      </c>
      <c r="C46" s="22">
        <f>SUM(C43:C45)</f>
        <v>70008</v>
      </c>
    </row>
  </sheetData>
  <mergeCells count="3">
    <mergeCell ref="H2:J2"/>
    <mergeCell ref="N2:P2"/>
    <mergeCell ref="K2:M2"/>
  </mergeCells>
  <pageMargins left="0.7" right="0.7" top="0.75" bottom="0.75" header="0.3" footer="0.3"/>
  <pageSetup paperSize="8" orientation="landscape" r:id="rId1"/>
  <ignoredErrors>
    <ignoredError sqref="E4 E5:E7 E12 E15 E17 E19 E21 E23 E25 E27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F12"/>
  <sheetViews>
    <sheetView workbookViewId="0">
      <selection activeCell="A3" sqref="A3:F8"/>
    </sheetView>
  </sheetViews>
  <sheetFormatPr baseColWidth="10" defaultRowHeight="14.4"/>
  <cols>
    <col min="5" max="5" width="11.5546875" style="26"/>
  </cols>
  <sheetData>
    <row r="3" spans="1:6">
      <c r="C3" s="27">
        <v>157195</v>
      </c>
    </row>
    <row r="5" spans="1:6">
      <c r="A5">
        <v>0</v>
      </c>
      <c r="B5" s="26">
        <v>10084</v>
      </c>
      <c r="D5" s="26"/>
    </row>
    <row r="6" spans="1:6">
      <c r="A6">
        <v>10085</v>
      </c>
      <c r="B6" s="26">
        <v>25710</v>
      </c>
      <c r="C6" s="25">
        <v>0.11</v>
      </c>
      <c r="D6" s="26">
        <f>B6-A6</f>
        <v>15625</v>
      </c>
      <c r="E6" s="26">
        <f>D6*C6</f>
        <v>1718.75</v>
      </c>
      <c r="F6" s="26">
        <f>E6</f>
        <v>1718.75</v>
      </c>
    </row>
    <row r="7" spans="1:6">
      <c r="A7">
        <v>25711</v>
      </c>
      <c r="B7" s="26">
        <v>73516</v>
      </c>
      <c r="C7" s="25">
        <v>0.3</v>
      </c>
      <c r="D7" s="26">
        <f>B7-A7</f>
        <v>47805</v>
      </c>
      <c r="E7" s="26">
        <f>D7*C7</f>
        <v>14341.5</v>
      </c>
      <c r="F7" s="26">
        <f>F6+E7</f>
        <v>16060.25</v>
      </c>
    </row>
    <row r="8" spans="1:6">
      <c r="A8">
        <v>73517</v>
      </c>
      <c r="B8" s="26">
        <v>158122</v>
      </c>
      <c r="C8" s="25">
        <v>0.41</v>
      </c>
      <c r="D8" s="26">
        <f>C3-A8</f>
        <v>83678</v>
      </c>
      <c r="E8" s="26">
        <f>D8*C8</f>
        <v>34307.979999999996</v>
      </c>
      <c r="F8" s="26">
        <f>F7+E8</f>
        <v>50368.229999999996</v>
      </c>
    </row>
    <row r="9" spans="1:6">
      <c r="B9" s="26"/>
      <c r="C9" s="25"/>
      <c r="D9" s="26"/>
      <c r="F9" s="26"/>
    </row>
    <row r="10" spans="1:6">
      <c r="D10" s="26"/>
    </row>
    <row r="11" spans="1:6">
      <c r="D11" s="26"/>
    </row>
    <row r="12" spans="1:6">
      <c r="D12" s="2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CARSAT - AGIRC-ARRCO</vt:lpstr>
      <vt:lpstr>Impôts prélevés</vt:lpstr>
      <vt:lpstr>Tranches</vt:lpstr>
      <vt:lpstr>'CARSAT - AGIRC-ARRCO'!Impression_des_titres</vt:lpstr>
      <vt:lpstr>'CARSAT - AGIRC-ARRCO'!Zone_d_impression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cp:lastPrinted>2021-05-12T15:12:45Z</cp:lastPrinted>
  <dcterms:created xsi:type="dcterms:W3CDTF">2021-05-11T08:41:01Z</dcterms:created>
  <dcterms:modified xsi:type="dcterms:W3CDTF">2021-05-12T15:14:20Z</dcterms:modified>
</cp:coreProperties>
</file>