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TT\IMPÔTS\2024 revenus 2023 - IFI240101\"/>
    </mc:Choice>
  </mc:AlternateContent>
  <xr:revisionPtr revIDLastSave="0" documentId="13_ncr:1_{5E6F8288-89D3-46D7-A42B-31B25B6A9158}" xr6:coauthVersionLast="47" xr6:coauthVersionMax="47" xr10:uidLastSave="{00000000-0000-0000-0000-000000000000}"/>
  <bookViews>
    <workbookView xWindow="1520" yWindow="1420" windowWidth="17300" windowHeight="9380" xr2:uid="{00000000-000D-0000-FFFF-FFFF00000000}"/>
  </bookViews>
  <sheets>
    <sheet name="2024" sheetId="6" r:id="rId1"/>
    <sheet name="2023" sheetId="5" r:id="rId2"/>
    <sheet name="2022" sheetId="4" r:id="rId3"/>
    <sheet name="2022 méthode n-1" sheetId="2" r:id="rId4"/>
    <sheet name="2021" sheetId="1" r:id="rId5"/>
    <sheet name="Capital" sheetId="3" r:id="rId6"/>
  </sheets>
  <definedNames>
    <definedName name="_xlnm.Print_Area" localSheetId="4">'2021'!$A$1:$F$26</definedName>
    <definedName name="_xlnm.Print_Area" localSheetId="2">'2022'!$A$1:$C$22</definedName>
    <definedName name="_xlnm.Print_Area" localSheetId="3">'2022 méthode n-1'!$A$1:$F$26</definedName>
    <definedName name="_xlnm.Print_Area" localSheetId="1">'2023'!$A$1:$K$22</definedName>
    <definedName name="_xlnm.Print_Area" localSheetId="0">'2024'!$A$1:$K$22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 l="1"/>
  <c r="G17" i="6" s="1"/>
  <c r="G19" i="6" s="1"/>
  <c r="G21" i="6" s="1"/>
  <c r="C21" i="6"/>
  <c r="B17" i="6"/>
  <c r="B15" i="6"/>
  <c r="B14" i="6"/>
  <c r="B12" i="6"/>
  <c r="B8" i="6"/>
  <c r="B6" i="6"/>
  <c r="G17" i="5"/>
  <c r="G19" i="5" s="1"/>
  <c r="G21" i="5" s="1"/>
  <c r="B10" i="6" l="1"/>
  <c r="B19" i="6" s="1"/>
  <c r="B21" i="6" s="1"/>
  <c r="B22" i="6" s="1"/>
  <c r="I22" i="6" s="1"/>
  <c r="K22" i="6" s="1"/>
  <c r="B9" i="6"/>
  <c r="B14" i="5"/>
  <c r="B12" i="5"/>
  <c r="C21" i="5"/>
  <c r="B15" i="5"/>
  <c r="B8" i="5"/>
  <c r="B9" i="5" s="1"/>
  <c r="B10" i="5" s="1"/>
  <c r="B6" i="5"/>
  <c r="B17" i="5" l="1"/>
  <c r="B19" i="5" s="1"/>
  <c r="B21" i="5"/>
  <c r="B22" i="5" s="1"/>
  <c r="I22" i="5" s="1"/>
  <c r="K22" i="5" s="1"/>
  <c r="B12" i="4"/>
  <c r="B15" i="4"/>
  <c r="B8" i="4" l="1"/>
  <c r="C21" i="4"/>
  <c r="B14" i="4"/>
  <c r="B17" i="4"/>
  <c r="B6" i="4"/>
  <c r="E20" i="2"/>
  <c r="B9" i="4" l="1"/>
  <c r="B10" i="4" s="1"/>
  <c r="B19" i="4" s="1"/>
  <c r="B21" i="4" s="1"/>
  <c r="B22" i="4" s="1"/>
  <c r="D6" i="3"/>
  <c r="E6" i="3"/>
  <c r="C5" i="3"/>
  <c r="C4" i="3"/>
  <c r="C6" i="3" s="1"/>
  <c r="C3" i="3"/>
  <c r="D4" i="3"/>
  <c r="D5" i="3"/>
  <c r="D3" i="3"/>
  <c r="B6" i="3"/>
  <c r="B7" i="2"/>
  <c r="B9" i="2" s="1"/>
  <c r="B13" i="2" s="1"/>
  <c r="B17" i="2" s="1"/>
  <c r="E17" i="2" s="1"/>
  <c r="E22" i="2" l="1"/>
  <c r="E23" i="2" s="1"/>
  <c r="E24" i="2" s="1"/>
  <c r="E20" i="1"/>
  <c r="B7" i="1"/>
  <c r="B9" i="1" s="1"/>
  <c r="B13" i="1" s="1"/>
  <c r="B17" i="1" s="1"/>
  <c r="E17" i="1" s="1"/>
  <c r="E22" i="1" s="1"/>
  <c r="F22" i="2" l="1"/>
  <c r="F23" i="2" s="1"/>
  <c r="F24" i="2" s="1"/>
  <c r="F22" i="1"/>
  <c r="F23" i="1" s="1"/>
  <c r="F24" i="1" s="1"/>
  <c r="E23" i="1"/>
  <c r="E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Th.</author>
  </authors>
  <commentList>
    <comment ref="G12" authorId="0" shapeId="0" xr:uid="{3AC998DD-D13E-4E31-A672-243C8C13777A}">
      <text>
        <r>
          <rPr>
            <b/>
            <sz val="9"/>
            <color indexed="81"/>
            <rFont val="Tahoma"/>
            <charset val="1"/>
          </rPr>
          <t>THOMAS Th.:</t>
        </r>
        <r>
          <rPr>
            <sz val="9"/>
            <color indexed="81"/>
            <rFont val="Tahoma"/>
            <charset val="1"/>
          </rPr>
          <t xml:space="preserve">
155 240 + 34 067 + 174 + 27 600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Th.</author>
  </authors>
  <commentList>
    <comment ref="G17" authorId="0" shapeId="0" xr:uid="{A4FD148D-A831-439A-8030-ABBFFF36EE36}">
      <text>
        <r>
          <rPr>
            <b/>
            <sz val="9"/>
            <color indexed="81"/>
            <rFont val="Tahoma"/>
            <charset val="1"/>
          </rPr>
          <t>THOMAS Th.:</t>
        </r>
        <r>
          <rPr>
            <sz val="9"/>
            <color indexed="81"/>
            <rFont val="Tahoma"/>
            <charset val="1"/>
          </rPr>
          <t xml:space="preserve">
165 886+13 576 + 19 328</t>
        </r>
      </text>
    </comment>
  </commentList>
</comments>
</file>

<file path=xl/sharedStrings.xml><?xml version="1.0" encoding="utf-8"?>
<sst xmlns="http://schemas.openxmlformats.org/spreadsheetml/2006/main" count="97" uniqueCount="27">
  <si>
    <t>MT</t>
  </si>
  <si>
    <t>Valeur Immeuble Assrance AXA</t>
  </si>
  <si>
    <t>Valorisation</t>
  </si>
  <si>
    <t>Valeur immeuble</t>
  </si>
  <si>
    <t>VNC</t>
  </si>
  <si>
    <t>PV Latente</t>
  </si>
  <si>
    <t>KP</t>
  </si>
  <si>
    <t>TOTAL Valeur</t>
  </si>
  <si>
    <t>CCT ASSOCIES</t>
  </si>
  <si>
    <t>Valeur PARTS MT</t>
  </si>
  <si>
    <t>AMTB</t>
  </si>
  <si>
    <t>ET</t>
  </si>
  <si>
    <t>DT</t>
  </si>
  <si>
    <t>TT</t>
  </si>
  <si>
    <t>PP</t>
  </si>
  <si>
    <t>NP</t>
  </si>
  <si>
    <t>US</t>
  </si>
  <si>
    <t>Dettes</t>
  </si>
  <si>
    <t>CCT ASSOCIE TT - principal</t>
  </si>
  <si>
    <t>Dettes (tiers)</t>
  </si>
  <si>
    <t>Valeur nette 100% parts</t>
  </si>
  <si>
    <t>Valeur participation TT (376/1500)</t>
  </si>
  <si>
    <t>SCI MICHEL THOMAS</t>
  </si>
  <si>
    <t>Abattement illiquidité</t>
  </si>
  <si>
    <t>Valeur après décôte</t>
  </si>
  <si>
    <t>Valeur déclaration IFI</t>
  </si>
  <si>
    <t>CCT ASSOCIE (indivision nue-propriété) 594751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</si>
</sst>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1FD4-1D9F-4AC7-B5EA-58AB49A73165}">
  <sheetPr>
    <pageSetUpPr fitToPage="1"/>
  </sheetPr>
  <dimension ref="A1:K22"/>
  <sheetViews>
    <sheetView tabSelected="1" topLeftCell="F4" zoomScale="110" zoomScaleNormal="110" workbookViewId="0">
      <selection activeCell="L11" sqref="L11"/>
    </sheetView>
  </sheetViews>
  <sheetFormatPr baseColWidth="10" defaultRowHeight="14.5" x14ac:dyDescent="0.35"/>
  <cols>
    <col min="1" max="1" width="40.90625" hidden="1" customWidth="1"/>
    <col min="2" max="3" width="0" style="1" hidden="1" customWidth="1"/>
    <col min="4" max="5" width="0" hidden="1" customWidth="1"/>
    <col min="6" max="6" width="45.7265625" bestFit="1" customWidth="1"/>
  </cols>
  <sheetData>
    <row r="1" spans="1:8" x14ac:dyDescent="0.35">
      <c r="A1" t="s">
        <v>22</v>
      </c>
      <c r="F1" t="s">
        <v>22</v>
      </c>
    </row>
    <row r="3" spans="1:8" x14ac:dyDescent="0.35">
      <c r="A3" t="s">
        <v>0</v>
      </c>
      <c r="F3" t="s">
        <v>0</v>
      </c>
    </row>
    <row r="4" spans="1:8" x14ac:dyDescent="0.35">
      <c r="A4" t="s">
        <v>1</v>
      </c>
      <c r="B4" s="1">
        <v>6815973</v>
      </c>
      <c r="C4" s="1">
        <v>11000000</v>
      </c>
      <c r="F4" t="s">
        <v>1</v>
      </c>
      <c r="G4" s="1">
        <v>6815973</v>
      </c>
      <c r="H4" s="1">
        <v>11000000</v>
      </c>
    </row>
    <row r="5" spans="1:8" x14ac:dyDescent="0.35">
      <c r="A5" t="s">
        <v>2</v>
      </c>
      <c r="B5" s="2">
        <v>1</v>
      </c>
      <c r="F5" t="s">
        <v>2</v>
      </c>
      <c r="G5">
        <v>1</v>
      </c>
    </row>
    <row r="6" spans="1:8" x14ac:dyDescent="0.35">
      <c r="B6" s="1">
        <f>+B4*B5</f>
        <v>6815973</v>
      </c>
      <c r="G6" s="1">
        <v>6815973</v>
      </c>
    </row>
    <row r="8" spans="1:8" x14ac:dyDescent="0.35">
      <c r="A8" t="s">
        <v>3</v>
      </c>
      <c r="B8" s="1">
        <f>+C4</f>
        <v>11000000</v>
      </c>
      <c r="F8" t="s">
        <v>3</v>
      </c>
      <c r="G8" s="1">
        <v>11000000</v>
      </c>
    </row>
    <row r="9" spans="1:8" x14ac:dyDescent="0.35">
      <c r="A9" t="s">
        <v>23</v>
      </c>
      <c r="B9" s="1">
        <f>B8*10%</f>
        <v>1100000</v>
      </c>
      <c r="F9" t="s">
        <v>23</v>
      </c>
      <c r="G9" s="1">
        <v>1100000</v>
      </c>
    </row>
    <row r="10" spans="1:8" x14ac:dyDescent="0.35">
      <c r="A10" t="s">
        <v>24</v>
      </c>
      <c r="B10" s="1">
        <f>B8-B9</f>
        <v>9900000</v>
      </c>
      <c r="F10" t="s">
        <v>24</v>
      </c>
      <c r="G10" s="1">
        <v>9900000</v>
      </c>
    </row>
    <row r="12" spans="1:8" x14ac:dyDescent="0.35">
      <c r="A12" t="s">
        <v>17</v>
      </c>
      <c r="B12" s="1">
        <f>2794227-21237</f>
        <v>2772990</v>
      </c>
      <c r="F12" t="s">
        <v>17</v>
      </c>
      <c r="G12" s="1">
        <f>155240+34067+174+27600</f>
        <v>217081</v>
      </c>
    </row>
    <row r="13" spans="1:8" x14ac:dyDescent="0.35">
      <c r="E13" s="1"/>
    </row>
    <row r="14" spans="1:8" x14ac:dyDescent="0.35">
      <c r="A14" t="s">
        <v>18</v>
      </c>
      <c r="B14" s="1">
        <f>-644867</f>
        <v>-644867</v>
      </c>
      <c r="E14" s="1"/>
      <c r="F14" t="s">
        <v>18</v>
      </c>
      <c r="G14" s="1"/>
    </row>
    <row r="15" spans="1:8" x14ac:dyDescent="0.35">
      <c r="A15" t="s">
        <v>26</v>
      </c>
      <c r="B15" s="1">
        <f>-ROUND(594751.48/3,0)</f>
        <v>-198250</v>
      </c>
      <c r="F15" t="s">
        <v>26</v>
      </c>
      <c r="G15" s="1"/>
    </row>
    <row r="16" spans="1:8" x14ac:dyDescent="0.35">
      <c r="E16" s="1"/>
      <c r="F16" s="1"/>
      <c r="G16" s="1"/>
    </row>
    <row r="17" spans="1:11" x14ac:dyDescent="0.35">
      <c r="A17" t="s">
        <v>19</v>
      </c>
      <c r="B17" s="1">
        <f>SUM(B12:B15)</f>
        <v>1929873</v>
      </c>
      <c r="D17" s="3"/>
      <c r="E17" s="1"/>
      <c r="F17" s="1" t="s">
        <v>19</v>
      </c>
      <c r="G17" s="1">
        <f>SUM(G12:G16)</f>
        <v>217081</v>
      </c>
    </row>
    <row r="18" spans="1:11" x14ac:dyDescent="0.35">
      <c r="E18" s="1"/>
      <c r="F18" s="1"/>
    </row>
    <row r="19" spans="1:11" x14ac:dyDescent="0.35">
      <c r="A19" t="s">
        <v>20</v>
      </c>
      <c r="B19" s="1">
        <f>B10-B17</f>
        <v>7970127</v>
      </c>
      <c r="F19" t="s">
        <v>20</v>
      </c>
      <c r="G19" s="1">
        <f>+G10-G17</f>
        <v>9682919</v>
      </c>
    </row>
    <row r="21" spans="1:11" x14ac:dyDescent="0.35">
      <c r="A21" t="s">
        <v>21</v>
      </c>
      <c r="B21" s="1">
        <f>(B19*C21)</f>
        <v>1997845.1679999998</v>
      </c>
      <c r="C21" s="5">
        <f>376/1500</f>
        <v>0.25066666666666665</v>
      </c>
      <c r="F21" t="s">
        <v>21</v>
      </c>
      <c r="G21" s="1">
        <f>(G19*H21)</f>
        <v>2427507.7933</v>
      </c>
      <c r="H21" s="3">
        <v>0.25069999999999998</v>
      </c>
    </row>
    <row r="22" spans="1:11" x14ac:dyDescent="0.35">
      <c r="A22" t="s">
        <v>25</v>
      </c>
      <c r="B22" s="1">
        <f>ROUND(B21,-3)</f>
        <v>1998000</v>
      </c>
      <c r="F22" t="s">
        <v>25</v>
      </c>
      <c r="G22" s="1">
        <v>2428000</v>
      </c>
      <c r="I22" s="1">
        <f>+G22-B22</f>
        <v>430000</v>
      </c>
      <c r="J22">
        <v>7.0000000000000001E-3</v>
      </c>
      <c r="K22">
        <f>+I22*J22</f>
        <v>3010</v>
      </c>
    </row>
  </sheetData>
  <pageMargins left="0.7" right="0.7" top="0.75" bottom="0.75" header="0.3" footer="0.3"/>
  <pageSetup paperSize="9" scale="6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opLeftCell="F10" zoomScale="110" zoomScaleNormal="110" workbookViewId="0">
      <selection activeCell="J14" sqref="J14"/>
    </sheetView>
  </sheetViews>
  <sheetFormatPr baseColWidth="10" defaultRowHeight="14.5" x14ac:dyDescent="0.35"/>
  <cols>
    <col min="1" max="1" width="40.90625" hidden="1" customWidth="1"/>
    <col min="2" max="3" width="0" style="1" hidden="1" customWidth="1"/>
    <col min="4" max="5" width="0" hidden="1" customWidth="1"/>
    <col min="6" max="6" width="45.7265625" bestFit="1" customWidth="1"/>
  </cols>
  <sheetData>
    <row r="1" spans="1:8" x14ac:dyDescent="0.35">
      <c r="A1" t="s">
        <v>22</v>
      </c>
      <c r="F1" t="s">
        <v>22</v>
      </c>
    </row>
    <row r="3" spans="1:8" x14ac:dyDescent="0.35">
      <c r="A3" t="s">
        <v>0</v>
      </c>
      <c r="F3" t="s">
        <v>0</v>
      </c>
    </row>
    <row r="4" spans="1:8" x14ac:dyDescent="0.35">
      <c r="A4" t="s">
        <v>1</v>
      </c>
      <c r="B4" s="1">
        <v>6815973</v>
      </c>
      <c r="C4" s="1">
        <v>11000000</v>
      </c>
      <c r="F4" t="s">
        <v>1</v>
      </c>
      <c r="G4" s="1">
        <v>6815973</v>
      </c>
      <c r="H4" s="1">
        <v>11000000</v>
      </c>
    </row>
    <row r="5" spans="1:8" x14ac:dyDescent="0.35">
      <c r="A5" t="s">
        <v>2</v>
      </c>
      <c r="B5" s="2">
        <v>1</v>
      </c>
      <c r="F5" t="s">
        <v>2</v>
      </c>
      <c r="G5">
        <v>1</v>
      </c>
    </row>
    <row r="6" spans="1:8" x14ac:dyDescent="0.35">
      <c r="B6" s="1">
        <f>+B4*B5</f>
        <v>6815973</v>
      </c>
      <c r="G6" s="1">
        <v>6815973</v>
      </c>
    </row>
    <row r="8" spans="1:8" x14ac:dyDescent="0.35">
      <c r="A8" t="s">
        <v>3</v>
      </c>
      <c r="B8" s="1">
        <f>+C4</f>
        <v>11000000</v>
      </c>
      <c r="F8" t="s">
        <v>3</v>
      </c>
      <c r="G8" s="1">
        <v>11000000</v>
      </c>
    </row>
    <row r="9" spans="1:8" x14ac:dyDescent="0.35">
      <c r="A9" t="s">
        <v>23</v>
      </c>
      <c r="B9" s="1">
        <f>B8*10%</f>
        <v>1100000</v>
      </c>
      <c r="F9" t="s">
        <v>23</v>
      </c>
      <c r="G9" s="1">
        <v>1100000</v>
      </c>
    </row>
    <row r="10" spans="1:8" x14ac:dyDescent="0.35">
      <c r="A10" t="s">
        <v>24</v>
      </c>
      <c r="B10" s="1">
        <f>B8-B9</f>
        <v>9900000</v>
      </c>
      <c r="F10" t="s">
        <v>24</v>
      </c>
      <c r="G10" s="1">
        <v>9900000</v>
      </c>
    </row>
    <row r="12" spans="1:8" x14ac:dyDescent="0.35">
      <c r="A12" t="s">
        <v>17</v>
      </c>
      <c r="B12" s="1">
        <f>2794227-21237</f>
        <v>2772990</v>
      </c>
      <c r="F12" t="s">
        <v>17</v>
      </c>
      <c r="G12" s="1">
        <v>198789</v>
      </c>
    </row>
    <row r="13" spans="1:8" x14ac:dyDescent="0.35">
      <c r="E13" s="1"/>
    </row>
    <row r="14" spans="1:8" x14ac:dyDescent="0.35">
      <c r="A14" t="s">
        <v>18</v>
      </c>
      <c r="B14" s="1">
        <f>-644867</f>
        <v>-644867</v>
      </c>
      <c r="E14" s="1"/>
      <c r="F14" t="s">
        <v>18</v>
      </c>
      <c r="G14" s="1"/>
    </row>
    <row r="15" spans="1:8" x14ac:dyDescent="0.35">
      <c r="A15" t="s">
        <v>26</v>
      </c>
      <c r="B15" s="1">
        <f>-ROUND(594751.48/3,0)</f>
        <v>-198250</v>
      </c>
      <c r="F15" t="s">
        <v>26</v>
      </c>
      <c r="G15" s="1"/>
    </row>
    <row r="16" spans="1:8" x14ac:dyDescent="0.35">
      <c r="E16" s="1"/>
      <c r="F16" s="1"/>
      <c r="G16" s="1"/>
    </row>
    <row r="17" spans="1:11" x14ac:dyDescent="0.35">
      <c r="A17" t="s">
        <v>19</v>
      </c>
      <c r="B17" s="1">
        <f>SUM(B12:B15)</f>
        <v>1929873</v>
      </c>
      <c r="D17" s="3"/>
      <c r="E17" s="1"/>
      <c r="F17" s="1" t="s">
        <v>19</v>
      </c>
      <c r="G17" s="1">
        <f>SUM(G12:G16)</f>
        <v>198789</v>
      </c>
    </row>
    <row r="18" spans="1:11" x14ac:dyDescent="0.35">
      <c r="E18" s="1"/>
      <c r="F18" s="1"/>
    </row>
    <row r="19" spans="1:11" x14ac:dyDescent="0.35">
      <c r="A19" t="s">
        <v>20</v>
      </c>
      <c r="B19" s="1">
        <f>B10-B17</f>
        <v>7970127</v>
      </c>
      <c r="F19" t="s">
        <v>20</v>
      </c>
      <c r="G19" s="1">
        <f>+G10-G17</f>
        <v>9701211</v>
      </c>
    </row>
    <row r="21" spans="1:11" x14ac:dyDescent="0.35">
      <c r="A21" t="s">
        <v>21</v>
      </c>
      <c r="B21" s="1">
        <f>(B19*C21)</f>
        <v>1997845.1679999998</v>
      </c>
      <c r="C21" s="5">
        <f>376/1500</f>
        <v>0.25066666666666665</v>
      </c>
      <c r="F21" t="s">
        <v>21</v>
      </c>
      <c r="G21" s="1">
        <f>(G19*H21)</f>
        <v>2432093.5976999998</v>
      </c>
      <c r="H21" s="3">
        <v>0.25069999999999998</v>
      </c>
    </row>
    <row r="22" spans="1:11" x14ac:dyDescent="0.35">
      <c r="A22" t="s">
        <v>25</v>
      </c>
      <c r="B22" s="1">
        <f>ROUND(B21,-3)</f>
        <v>1998000</v>
      </c>
      <c r="F22" t="s">
        <v>25</v>
      </c>
      <c r="G22" s="1">
        <v>2432000</v>
      </c>
      <c r="I22" s="1">
        <f>+G22-B22</f>
        <v>434000</v>
      </c>
      <c r="J22">
        <v>7.0000000000000001E-3</v>
      </c>
      <c r="K22">
        <f>+I22*J22</f>
        <v>3038</v>
      </c>
    </row>
  </sheetData>
  <pageMargins left="0.7" right="0.7" top="0.75" bottom="0.75" header="0.3" footer="0.3"/>
  <pageSetup paperSize="9" scale="6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topLeftCell="A7" zoomScale="110" zoomScaleNormal="110" workbookViewId="0">
      <selection activeCell="B17" sqref="B17"/>
    </sheetView>
  </sheetViews>
  <sheetFormatPr baseColWidth="10" defaultRowHeight="14.5" x14ac:dyDescent="0.35"/>
  <cols>
    <col min="1" max="1" width="40.90625" customWidth="1"/>
    <col min="2" max="3" width="11.08984375" style="1"/>
    <col min="6" max="6" width="13.90625" bestFit="1" customWidth="1"/>
  </cols>
  <sheetData>
    <row r="1" spans="1:7" x14ac:dyDescent="0.35">
      <c r="A1" t="s">
        <v>22</v>
      </c>
    </row>
    <row r="3" spans="1:7" x14ac:dyDescent="0.35">
      <c r="A3" t="s">
        <v>0</v>
      </c>
    </row>
    <row r="4" spans="1:7" x14ac:dyDescent="0.35">
      <c r="A4" t="s">
        <v>1</v>
      </c>
      <c r="B4" s="1">
        <v>6815973</v>
      </c>
      <c r="C4" s="1">
        <v>11000000</v>
      </c>
      <c r="G4" s="1"/>
    </row>
    <row r="5" spans="1:7" x14ac:dyDescent="0.35">
      <c r="A5" t="s">
        <v>2</v>
      </c>
      <c r="B5" s="2">
        <v>1</v>
      </c>
    </row>
    <row r="6" spans="1:7" x14ac:dyDescent="0.35">
      <c r="B6" s="1">
        <f>+B4*B5</f>
        <v>6815973</v>
      </c>
    </row>
    <row r="8" spans="1:7" x14ac:dyDescent="0.35">
      <c r="A8" t="s">
        <v>3</v>
      </c>
      <c r="B8" s="1">
        <f>+C4</f>
        <v>11000000</v>
      </c>
    </row>
    <row r="9" spans="1:7" x14ac:dyDescent="0.35">
      <c r="A9" t="s">
        <v>23</v>
      </c>
      <c r="B9" s="1">
        <f>B8*10%</f>
        <v>1100000</v>
      </c>
    </row>
    <row r="10" spans="1:7" x14ac:dyDescent="0.35">
      <c r="A10" t="s">
        <v>24</v>
      </c>
      <c r="B10" s="1">
        <f>B8-B9</f>
        <v>9900000</v>
      </c>
    </row>
    <row r="12" spans="1:7" x14ac:dyDescent="0.35">
      <c r="A12" t="s">
        <v>17</v>
      </c>
      <c r="B12" s="1">
        <f>2711297-47215</f>
        <v>2664082</v>
      </c>
    </row>
    <row r="13" spans="1:7" x14ac:dyDescent="0.35">
      <c r="E13" s="1"/>
    </row>
    <row r="14" spans="1:7" x14ac:dyDescent="0.35">
      <c r="A14" t="s">
        <v>18</v>
      </c>
      <c r="B14" s="1">
        <f>-618680</f>
        <v>-618680</v>
      </c>
      <c r="E14" s="1"/>
    </row>
    <row r="15" spans="1:7" x14ac:dyDescent="0.35">
      <c r="A15" t="s">
        <v>26</v>
      </c>
      <c r="B15" s="1">
        <f>-ROUND(594751.48/3,0)</f>
        <v>-198250</v>
      </c>
    </row>
    <row r="16" spans="1:7" x14ac:dyDescent="0.35">
      <c r="E16" s="1"/>
      <c r="F16" s="1"/>
      <c r="G16" s="1"/>
    </row>
    <row r="17" spans="1:6" x14ac:dyDescent="0.35">
      <c r="A17" t="s">
        <v>19</v>
      </c>
      <c r="B17" s="1">
        <f>SUM(B12:B15)</f>
        <v>1847152</v>
      </c>
      <c r="D17" s="3"/>
      <c r="E17" s="1"/>
      <c r="F17" s="1"/>
    </row>
    <row r="18" spans="1:6" x14ac:dyDescent="0.35">
      <c r="E18" s="1"/>
      <c r="F18" s="1"/>
    </row>
    <row r="19" spans="1:6" x14ac:dyDescent="0.35">
      <c r="A19" t="s">
        <v>20</v>
      </c>
      <c r="B19" s="1">
        <f>B10-B17</f>
        <v>8052848</v>
      </c>
    </row>
    <row r="21" spans="1:6" x14ac:dyDescent="0.35">
      <c r="A21" t="s">
        <v>21</v>
      </c>
      <c r="B21" s="1">
        <f>(B19*C21)</f>
        <v>2018580.5653333331</v>
      </c>
      <c r="C21" s="5">
        <f>376/1500</f>
        <v>0.25066666666666665</v>
      </c>
    </row>
    <row r="22" spans="1:6" x14ac:dyDescent="0.35">
      <c r="A22" t="s">
        <v>25</v>
      </c>
      <c r="B22" s="1">
        <f>ROUND(B21,-3)</f>
        <v>2019000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G24"/>
  <sheetViews>
    <sheetView zoomScale="110" zoomScaleNormal="110" workbookViewId="0">
      <selection activeCell="E24" sqref="E24"/>
    </sheetView>
  </sheetViews>
  <sheetFormatPr baseColWidth="10" defaultRowHeight="14.5" x14ac:dyDescent="0.35"/>
  <cols>
    <col min="1" max="1" width="29.26953125" bestFit="1" customWidth="1"/>
    <col min="2" max="3" width="11.08984375" style="1"/>
    <col min="6" max="6" width="13.90625" bestFit="1" customWidth="1"/>
  </cols>
  <sheetData>
    <row r="4" spans="1:7" x14ac:dyDescent="0.35">
      <c r="A4" t="s">
        <v>0</v>
      </c>
    </row>
    <row r="5" spans="1:7" x14ac:dyDescent="0.35">
      <c r="A5" t="s">
        <v>1</v>
      </c>
      <c r="B5" s="1">
        <v>6815973</v>
      </c>
      <c r="G5" s="1"/>
    </row>
    <row r="6" spans="1:7" x14ac:dyDescent="0.35">
      <c r="A6" t="s">
        <v>2</v>
      </c>
      <c r="B6" s="2">
        <v>1</v>
      </c>
    </row>
    <row r="7" spans="1:7" x14ac:dyDescent="0.35">
      <c r="B7" s="1">
        <f>+B5*B6</f>
        <v>6815973</v>
      </c>
    </row>
    <row r="9" spans="1:7" x14ac:dyDescent="0.35">
      <c r="A9" t="s">
        <v>3</v>
      </c>
      <c r="B9" s="1">
        <f>+B7</f>
        <v>6815973</v>
      </c>
    </row>
    <row r="11" spans="1:7" x14ac:dyDescent="0.35">
      <c r="A11" t="s">
        <v>4</v>
      </c>
      <c r="B11" s="1">
        <v>3900568</v>
      </c>
    </row>
    <row r="13" spans="1:7" x14ac:dyDescent="0.35">
      <c r="A13" t="s">
        <v>5</v>
      </c>
      <c r="B13" s="1">
        <f>+B9-B11</f>
        <v>2915405</v>
      </c>
    </row>
    <row r="15" spans="1:7" x14ac:dyDescent="0.35">
      <c r="A15" t="s">
        <v>6</v>
      </c>
      <c r="B15" s="1">
        <v>1550494</v>
      </c>
    </row>
    <row r="17" spans="1:7" x14ac:dyDescent="0.35">
      <c r="A17" t="s">
        <v>7</v>
      </c>
      <c r="B17" s="1">
        <f>+B13+B15</f>
        <v>4465899</v>
      </c>
      <c r="E17" s="1">
        <f>+B17</f>
        <v>4465899</v>
      </c>
    </row>
    <row r="19" spans="1:7" x14ac:dyDescent="0.35">
      <c r="E19" s="1"/>
    </row>
    <row r="20" spans="1:7" x14ac:dyDescent="0.35">
      <c r="A20" t="s">
        <v>8</v>
      </c>
      <c r="B20" s="1">
        <v>2469660</v>
      </c>
      <c r="C20" s="1">
        <v>20</v>
      </c>
      <c r="D20">
        <v>4</v>
      </c>
      <c r="E20" s="1">
        <f>B20/C20*D20</f>
        <v>493932</v>
      </c>
    </row>
    <row r="22" spans="1:7" x14ac:dyDescent="0.35">
      <c r="E22" s="1">
        <f>SUM(E17:E21)</f>
        <v>4959831</v>
      </c>
      <c r="F22" s="1">
        <f>ROUND(E22,-3)</f>
        <v>4960000</v>
      </c>
      <c r="G22" s="1"/>
    </row>
    <row r="23" spans="1:7" x14ac:dyDescent="0.35">
      <c r="A23" t="s">
        <v>9</v>
      </c>
      <c r="D23" s="3">
        <v>0.25069999999999998</v>
      </c>
      <c r="E23" s="1">
        <f>+E22*D23</f>
        <v>1243429.6316999998</v>
      </c>
      <c r="F23" s="1">
        <f>+F22*D23</f>
        <v>1243472</v>
      </c>
    </row>
    <row r="24" spans="1:7" x14ac:dyDescent="0.35">
      <c r="E24" s="1">
        <f>ROUND(E23,-4)</f>
        <v>1240000</v>
      </c>
      <c r="F24" s="1">
        <f>ROUND(F23,-4)</f>
        <v>1240000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G24"/>
  <sheetViews>
    <sheetView workbookViewId="0">
      <selection activeCell="B19" sqref="B19"/>
    </sheetView>
  </sheetViews>
  <sheetFormatPr baseColWidth="10" defaultRowHeight="14.5" x14ac:dyDescent="0.35"/>
  <cols>
    <col min="1" max="1" width="29.26953125" bestFit="1" customWidth="1"/>
    <col min="2" max="3" width="11.36328125" style="1"/>
    <col min="6" max="6" width="13.90625" bestFit="1" customWidth="1"/>
  </cols>
  <sheetData>
    <row r="4" spans="1:2" x14ac:dyDescent="0.35">
      <c r="A4" t="s">
        <v>0</v>
      </c>
    </row>
    <row r="5" spans="1:2" x14ac:dyDescent="0.35">
      <c r="A5" t="s">
        <v>1</v>
      </c>
      <c r="B5" s="1">
        <v>6815973</v>
      </c>
    </row>
    <row r="6" spans="1:2" x14ac:dyDescent="0.35">
      <c r="A6" t="s">
        <v>2</v>
      </c>
      <c r="B6" s="2">
        <v>1</v>
      </c>
    </row>
    <row r="7" spans="1:2" x14ac:dyDescent="0.35">
      <c r="B7" s="1">
        <f>+B5*B6</f>
        <v>6815973</v>
      </c>
    </row>
    <row r="9" spans="1:2" x14ac:dyDescent="0.35">
      <c r="A9" t="s">
        <v>3</v>
      </c>
      <c r="B9" s="1">
        <f>+B7</f>
        <v>6815973</v>
      </c>
    </row>
    <row r="11" spans="1:2" x14ac:dyDescent="0.35">
      <c r="A11" t="s">
        <v>4</v>
      </c>
      <c r="B11" s="1">
        <v>3900568</v>
      </c>
    </row>
    <row r="13" spans="1:2" x14ac:dyDescent="0.35">
      <c r="A13" t="s">
        <v>5</v>
      </c>
      <c r="B13" s="1">
        <f>+B9-B11</f>
        <v>2915405</v>
      </c>
    </row>
    <row r="15" spans="1:2" x14ac:dyDescent="0.35">
      <c r="A15" t="s">
        <v>6</v>
      </c>
      <c r="B15" s="1">
        <v>935952</v>
      </c>
    </row>
    <row r="17" spans="1:7" x14ac:dyDescent="0.35">
      <c r="A17" t="s">
        <v>7</v>
      </c>
      <c r="B17" s="1">
        <f>+B13+B15</f>
        <v>3851357</v>
      </c>
      <c r="E17" s="1">
        <f>+B17</f>
        <v>3851357</v>
      </c>
    </row>
    <row r="19" spans="1:7" x14ac:dyDescent="0.35">
      <c r="E19" s="1"/>
    </row>
    <row r="20" spans="1:7" x14ac:dyDescent="0.35">
      <c r="A20" t="s">
        <v>8</v>
      </c>
      <c r="B20" s="1">
        <v>3079660</v>
      </c>
      <c r="C20" s="1">
        <v>20</v>
      </c>
      <c r="D20">
        <v>4</v>
      </c>
      <c r="E20" s="1">
        <f>+B20/C20*D20</f>
        <v>615932</v>
      </c>
    </row>
    <row r="22" spans="1:7" x14ac:dyDescent="0.35">
      <c r="E22" s="1">
        <f>SUM(E17:E21)</f>
        <v>4467289</v>
      </c>
      <c r="F22" s="1">
        <f>ROUND(E22,-3)</f>
        <v>4467000</v>
      </c>
      <c r="G22" s="1"/>
    </row>
    <row r="23" spans="1:7" x14ac:dyDescent="0.35">
      <c r="A23" t="s">
        <v>9</v>
      </c>
      <c r="D23" s="3">
        <v>0.2505</v>
      </c>
      <c r="E23" s="1">
        <f>+E22*D23</f>
        <v>1119055.8944999999</v>
      </c>
      <c r="F23" s="1">
        <f>+F22*D23</f>
        <v>1118983.5</v>
      </c>
    </row>
    <row r="24" spans="1:7" x14ac:dyDescent="0.35">
      <c r="E24" s="1">
        <f>ROUND(E23,-4)</f>
        <v>1120000</v>
      </c>
      <c r="F24" s="1">
        <f>ROUND(F23,-4)</f>
        <v>1120000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C15" sqref="C15"/>
    </sheetView>
  </sheetViews>
  <sheetFormatPr baseColWidth="10" defaultRowHeight="14.5" x14ac:dyDescent="0.35"/>
  <sheetData>
    <row r="1" spans="1:5" x14ac:dyDescent="0.35">
      <c r="C1" s="4" t="s">
        <v>14</v>
      </c>
      <c r="D1" s="4" t="s">
        <v>15</v>
      </c>
      <c r="E1" s="4" t="s">
        <v>16</v>
      </c>
    </row>
    <row r="2" spans="1:5" x14ac:dyDescent="0.35">
      <c r="A2" t="s">
        <v>10</v>
      </c>
      <c r="B2">
        <v>372</v>
      </c>
      <c r="C2">
        <v>0</v>
      </c>
      <c r="D2">
        <v>0</v>
      </c>
      <c r="E2">
        <v>372</v>
      </c>
    </row>
    <row r="3" spans="1:5" x14ac:dyDescent="0.35">
      <c r="A3" t="s">
        <v>12</v>
      </c>
      <c r="B3">
        <v>376</v>
      </c>
      <c r="C3">
        <f>B3</f>
        <v>376</v>
      </c>
      <c r="D3">
        <f>$E$2/3</f>
        <v>124</v>
      </c>
    </row>
    <row r="4" spans="1:5" x14ac:dyDescent="0.35">
      <c r="A4" t="s">
        <v>11</v>
      </c>
      <c r="B4">
        <v>376</v>
      </c>
      <c r="C4">
        <f>B4</f>
        <v>376</v>
      </c>
      <c r="D4">
        <f t="shared" ref="D4:D5" si="0">$E$2/3</f>
        <v>124</v>
      </c>
    </row>
    <row r="5" spans="1:5" x14ac:dyDescent="0.35">
      <c r="A5" t="s">
        <v>13</v>
      </c>
      <c r="B5">
        <v>376</v>
      </c>
      <c r="C5">
        <f>B5</f>
        <v>376</v>
      </c>
      <c r="D5">
        <f t="shared" si="0"/>
        <v>124</v>
      </c>
    </row>
    <row r="6" spans="1:5" x14ac:dyDescent="0.35">
      <c r="B6">
        <f>SUM(B2:B5)</f>
        <v>1500</v>
      </c>
      <c r="C6">
        <f t="shared" ref="C6:E6" si="1">SUM(C2:C5)</f>
        <v>1128</v>
      </c>
      <c r="D6">
        <f t="shared" si="1"/>
        <v>372</v>
      </c>
      <c r="E6">
        <f t="shared" si="1"/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2024</vt:lpstr>
      <vt:lpstr>2023</vt:lpstr>
      <vt:lpstr>2022</vt:lpstr>
      <vt:lpstr>2022 méthode n-1</vt:lpstr>
      <vt:lpstr>2021</vt:lpstr>
      <vt:lpstr>Capital</vt:lpstr>
      <vt:lpstr>'2021'!Zone_d_impression</vt:lpstr>
      <vt:lpstr>'2022'!Zone_d_impression</vt:lpstr>
      <vt:lpstr>'2022 méthode n-1'!Zone_d_impression</vt:lpstr>
      <vt:lpstr>'2023'!Zone_d_impression</vt:lpstr>
      <vt:lpstr>'2024'!Zone_d_impression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TITA FARINELLA</dc:creator>
  <cp:lastModifiedBy>THOMAS Th.</cp:lastModifiedBy>
  <cp:lastPrinted>2023-06-07T07:23:04Z</cp:lastPrinted>
  <dcterms:created xsi:type="dcterms:W3CDTF">2021-06-08T13:36:20Z</dcterms:created>
  <dcterms:modified xsi:type="dcterms:W3CDTF">2024-05-23T20:17:25Z</dcterms:modified>
</cp:coreProperties>
</file>