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" yWindow="-12" windowWidth="14412" windowHeight="12780" tabRatio="14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J40" i="1"/>
  <c r="I40"/>
  <c r="H40"/>
  <c r="G40"/>
  <c r="J34"/>
  <c r="I34"/>
  <c r="I36" s="1"/>
  <c r="H34"/>
  <c r="H35" s="1"/>
  <c r="G34"/>
  <c r="G36" s="1"/>
  <c r="F34"/>
  <c r="F35" s="1"/>
  <c r="E34"/>
  <c r="E35" s="1"/>
  <c r="D34"/>
  <c r="D36" s="1"/>
  <c r="C34"/>
  <c r="B34"/>
  <c r="J26"/>
  <c r="J27" s="1"/>
  <c r="I26"/>
  <c r="I28" s="1"/>
  <c r="H26"/>
  <c r="G26"/>
  <c r="F26"/>
  <c r="E26"/>
  <c r="E27" s="1"/>
  <c r="D26"/>
  <c r="D28" s="1"/>
  <c r="C26"/>
  <c r="C27" s="1"/>
  <c r="B24"/>
  <c r="B26" s="1"/>
  <c r="H19"/>
  <c r="L17"/>
  <c r="H17"/>
  <c r="H18" s="1"/>
  <c r="K6"/>
  <c r="K7" s="1"/>
  <c r="J6"/>
  <c r="J7" s="1"/>
  <c r="I6"/>
  <c r="H6"/>
  <c r="H7" s="1"/>
  <c r="G6"/>
  <c r="G7" s="1"/>
  <c r="F6"/>
  <c r="F8" s="1"/>
  <c r="E6"/>
  <c r="D6"/>
  <c r="D7" s="1"/>
  <c r="C6"/>
  <c r="C7" s="1"/>
  <c r="E28" l="1"/>
  <c r="D9"/>
  <c r="C28"/>
  <c r="C29" s="1"/>
  <c r="H36"/>
  <c r="H37" s="1"/>
  <c r="F36"/>
  <c r="F37" s="1"/>
  <c r="E36"/>
  <c r="E37" s="1"/>
  <c r="I35"/>
  <c r="I37" s="1"/>
  <c r="H20"/>
  <c r="L20" s="1"/>
  <c r="L40"/>
  <c r="J28"/>
  <c r="J29" s="1"/>
  <c r="F28"/>
  <c r="F29" s="1"/>
  <c r="F27"/>
  <c r="J8"/>
  <c r="J9" s="1"/>
  <c r="I8"/>
  <c r="H8"/>
  <c r="H9" s="1"/>
  <c r="L6"/>
  <c r="G8"/>
  <c r="G9" s="1"/>
  <c r="I7"/>
  <c r="B28"/>
  <c r="B27"/>
  <c r="G27"/>
  <c r="B35"/>
  <c r="C8"/>
  <c r="C9" s="1"/>
  <c r="K8"/>
  <c r="K9" s="1"/>
  <c r="E29"/>
  <c r="J35"/>
  <c r="E7"/>
  <c r="D8"/>
  <c r="H27"/>
  <c r="G28"/>
  <c r="C35"/>
  <c r="B36"/>
  <c r="J36"/>
  <c r="F7"/>
  <c r="F9" s="1"/>
  <c r="E8"/>
  <c r="I27"/>
  <c r="I29" s="1"/>
  <c r="H28"/>
  <c r="D35"/>
  <c r="D37" s="1"/>
  <c r="C36"/>
  <c r="D27"/>
  <c r="D29" s="1"/>
  <c r="G35"/>
  <c r="G37" s="1"/>
  <c r="H29" l="1"/>
  <c r="B37"/>
  <c r="I9"/>
  <c r="J37"/>
  <c r="B29"/>
  <c r="G29"/>
  <c r="L29" s="1"/>
  <c r="L37"/>
  <c r="C37"/>
  <c r="E9"/>
  <c r="L9" s="1"/>
  <c r="L42" l="1"/>
</calcChain>
</file>

<file path=xl/sharedStrings.xml><?xml version="1.0" encoding="utf-8"?>
<sst xmlns="http://schemas.openxmlformats.org/spreadsheetml/2006/main" count="33" uniqueCount="21">
  <si>
    <t>ISF</t>
  </si>
  <si>
    <t>initialement</t>
  </si>
  <si>
    <t>corrigé</t>
  </si>
  <si>
    <t>TOTAL ISF COMPL</t>
  </si>
  <si>
    <t>MAJ (15%)</t>
  </si>
  <si>
    <t>INT RETARD</t>
  </si>
  <si>
    <t>TOTAL</t>
  </si>
  <si>
    <t>passif ISF régul</t>
  </si>
  <si>
    <t>passif IR et prlt socx régul</t>
  </si>
  <si>
    <t xml:space="preserve">CONT EXCPT </t>
  </si>
  <si>
    <t>TOTAL CONT COMPL</t>
  </si>
  <si>
    <t>IR</t>
  </si>
  <si>
    <t>IR DU INITIALEMENT</t>
  </si>
  <si>
    <t>IR CORRIGE</t>
  </si>
  <si>
    <t>total complément IR</t>
  </si>
  <si>
    <t xml:space="preserve">INT RETARD </t>
  </si>
  <si>
    <t>Prélèvement sociaux</t>
  </si>
  <si>
    <t>différence</t>
  </si>
  <si>
    <t>VALEUR COMPTE</t>
  </si>
  <si>
    <t>AMENDE 1,5%</t>
  </si>
  <si>
    <t>TOTAL REDRESSEMENT</t>
  </si>
</sst>
</file>

<file path=xl/styles.xml><?xml version="1.0" encoding="utf-8"?>
<styleSheet xmlns="http://schemas.openxmlformats.org/spreadsheetml/2006/main">
  <numFmts count="3">
    <numFmt numFmtId="164" formatCode="#,##0\ &quot;€&quot;"/>
    <numFmt numFmtId="165" formatCode="#,##0&quot; €&quot;"/>
    <numFmt numFmtId="166" formatCode="#,##0_ ;[Red]\-#,##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3" fillId="0" borderId="10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5" fontId="5" fillId="0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3" fillId="0" borderId="22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3" xfId="0" applyFill="1" applyBorder="1" applyAlignment="1">
      <alignment horizontal="center"/>
    </xf>
    <xf numFmtId="165" fontId="5" fillId="0" borderId="22" xfId="0" applyNumberFormat="1" applyFont="1" applyFill="1" applyBorder="1" applyAlignment="1">
      <alignment horizontal="center"/>
    </xf>
    <xf numFmtId="165" fontId="5" fillId="0" borderId="21" xfId="0" applyNumberFormat="1" applyFont="1" applyFill="1" applyBorder="1" applyAlignment="1">
      <alignment horizontal="center"/>
    </xf>
    <xf numFmtId="165" fontId="5" fillId="0" borderId="23" xfId="0" applyNumberFormat="1" applyFont="1" applyFill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165" fontId="5" fillId="0" borderId="25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2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O7" sqref="O7"/>
    </sheetView>
  </sheetViews>
  <sheetFormatPr baseColWidth="10" defaultColWidth="11.44140625" defaultRowHeight="14.4"/>
  <cols>
    <col min="1" max="1" width="23.5546875" style="1" customWidth="1"/>
    <col min="2" max="2" width="8.109375" style="1" bestFit="1" customWidth="1"/>
    <col min="3" max="11" width="10.5546875" style="1" bestFit="1" customWidth="1"/>
    <col min="12" max="12" width="7.88671875" style="1" bestFit="1" customWidth="1"/>
    <col min="13" max="16384" width="11.44140625" style="1"/>
  </cols>
  <sheetData>
    <row r="1" spans="1:14" ht="15" thickBot="1"/>
    <row r="2" spans="1:14">
      <c r="A2" s="2"/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4">
        <v>2013</v>
      </c>
      <c r="J2" s="5">
        <v>2014</v>
      </c>
      <c r="K2" s="5">
        <v>2015</v>
      </c>
      <c r="L2" s="6"/>
    </row>
    <row r="3" spans="1:14">
      <c r="A3" s="7" t="s">
        <v>0</v>
      </c>
      <c r="B3" s="8"/>
      <c r="C3" s="9"/>
      <c r="D3" s="9"/>
      <c r="E3" s="10"/>
      <c r="F3" s="10"/>
      <c r="G3" s="10"/>
      <c r="H3" s="10"/>
      <c r="I3" s="11"/>
      <c r="J3" s="11"/>
      <c r="K3" s="72"/>
      <c r="L3" s="12"/>
    </row>
    <row r="4" spans="1:14">
      <c r="A4" s="13" t="s">
        <v>1</v>
      </c>
      <c r="B4" s="8"/>
      <c r="C4" s="8">
        <v>7023</v>
      </c>
      <c r="D4" s="9">
        <v>5078</v>
      </c>
      <c r="E4" s="10">
        <v>5175</v>
      </c>
      <c r="F4" s="10">
        <v>6153</v>
      </c>
      <c r="G4" s="10">
        <v>6579</v>
      </c>
      <c r="H4" s="10">
        <v>4686</v>
      </c>
      <c r="I4" s="11">
        <v>6740</v>
      </c>
      <c r="J4" s="11">
        <v>6777</v>
      </c>
      <c r="K4" s="72">
        <v>6729</v>
      </c>
      <c r="L4" s="12"/>
    </row>
    <row r="5" spans="1:14">
      <c r="A5" s="13" t="s">
        <v>2</v>
      </c>
      <c r="B5" s="8"/>
      <c r="C5" s="8">
        <v>8221</v>
      </c>
      <c r="D5" s="9">
        <v>6447</v>
      </c>
      <c r="E5" s="10">
        <v>5947</v>
      </c>
      <c r="F5" s="10">
        <v>7723</v>
      </c>
      <c r="G5" s="10">
        <v>8067</v>
      </c>
      <c r="H5" s="10">
        <v>5058</v>
      </c>
      <c r="I5" s="11">
        <v>7656</v>
      </c>
      <c r="J5" s="11">
        <v>7536</v>
      </c>
      <c r="K5" s="72">
        <v>7352</v>
      </c>
      <c r="L5" s="12"/>
    </row>
    <row r="6" spans="1:14">
      <c r="A6" s="13" t="s">
        <v>3</v>
      </c>
      <c r="B6" s="8"/>
      <c r="C6" s="9">
        <f>C5-C4</f>
        <v>1198</v>
      </c>
      <c r="D6" s="9">
        <f t="shared" ref="D6:J6" si="0">D5-D4</f>
        <v>1369</v>
      </c>
      <c r="E6" s="9">
        <f t="shared" si="0"/>
        <v>772</v>
      </c>
      <c r="F6" s="9">
        <f t="shared" si="0"/>
        <v>1570</v>
      </c>
      <c r="G6" s="9">
        <f t="shared" si="0"/>
        <v>1488</v>
      </c>
      <c r="H6" s="9">
        <f t="shared" si="0"/>
        <v>372</v>
      </c>
      <c r="I6" s="14">
        <f t="shared" si="0"/>
        <v>916</v>
      </c>
      <c r="J6" s="14">
        <f t="shared" si="0"/>
        <v>759</v>
      </c>
      <c r="K6" s="73">
        <f>K5-K4</f>
        <v>623</v>
      </c>
      <c r="L6" s="12">
        <f>SUM(C6:K6)</f>
        <v>9067</v>
      </c>
    </row>
    <row r="7" spans="1:14">
      <c r="A7" s="13" t="s">
        <v>4</v>
      </c>
      <c r="B7" s="8"/>
      <c r="C7" s="9">
        <f>C6*15/100</f>
        <v>179.7</v>
      </c>
      <c r="D7" s="9">
        <f t="shared" ref="D7:J7" si="1">D6*15/100</f>
        <v>205.35</v>
      </c>
      <c r="E7" s="9">
        <f t="shared" si="1"/>
        <v>115.8</v>
      </c>
      <c r="F7" s="9">
        <f t="shared" si="1"/>
        <v>235.5</v>
      </c>
      <c r="G7" s="9">
        <f t="shared" si="1"/>
        <v>223.2</v>
      </c>
      <c r="H7" s="9">
        <f t="shared" si="1"/>
        <v>55.8</v>
      </c>
      <c r="I7" s="14">
        <f t="shared" si="1"/>
        <v>137.4</v>
      </c>
      <c r="J7" s="14">
        <f t="shared" si="1"/>
        <v>113.85</v>
      </c>
      <c r="K7" s="73">
        <f>K6*15/100</f>
        <v>93.45</v>
      </c>
      <c r="L7" s="12"/>
    </row>
    <row r="8" spans="1:14">
      <c r="A8" s="13" t="s">
        <v>5</v>
      </c>
      <c r="B8" s="8"/>
      <c r="C8" s="9">
        <f>C6*40.8/100</f>
        <v>488.78399999999993</v>
      </c>
      <c r="D8" s="9">
        <f>D6*36/100</f>
        <v>492.84</v>
      </c>
      <c r="E8" s="9">
        <f>E6*31.2/100</f>
        <v>240.86399999999998</v>
      </c>
      <c r="F8" s="10">
        <f>F6*26.4/100</f>
        <v>414.48</v>
      </c>
      <c r="G8" s="10">
        <f>G6*21.6/100</f>
        <v>321.40800000000002</v>
      </c>
      <c r="H8" s="10">
        <f>H6*16.8/100</f>
        <v>62.496000000000002</v>
      </c>
      <c r="I8" s="11">
        <f>I6*12/100</f>
        <v>109.92</v>
      </c>
      <c r="J8" s="11">
        <f>J6*7.2/100</f>
        <v>54.648000000000003</v>
      </c>
      <c r="K8" s="72">
        <f>K6*2/100</f>
        <v>12.46</v>
      </c>
      <c r="L8" s="12"/>
    </row>
    <row r="9" spans="1:14">
      <c r="A9" s="7" t="s">
        <v>6</v>
      </c>
      <c r="B9" s="15"/>
      <c r="C9" s="16">
        <f>SUM(C6:C8)</f>
        <v>1866.4839999999999</v>
      </c>
      <c r="D9" s="16">
        <f t="shared" ref="D9:J9" si="2">SUM(D6:D8)</f>
        <v>2067.19</v>
      </c>
      <c r="E9" s="16">
        <f t="shared" si="2"/>
        <v>1128.664</v>
      </c>
      <c r="F9" s="16">
        <f t="shared" si="2"/>
        <v>2219.98</v>
      </c>
      <c r="G9" s="16">
        <f t="shared" si="2"/>
        <v>2032.6080000000002</v>
      </c>
      <c r="H9" s="16">
        <f t="shared" si="2"/>
        <v>490.29599999999999</v>
      </c>
      <c r="I9" s="19">
        <f t="shared" si="2"/>
        <v>1163.3200000000002</v>
      </c>
      <c r="J9" s="19">
        <f t="shared" si="2"/>
        <v>927.49800000000005</v>
      </c>
      <c r="K9" s="74">
        <f>SUM(K6:K8)</f>
        <v>728.91000000000008</v>
      </c>
      <c r="L9" s="17">
        <f>SUM(C9:K9)</f>
        <v>12624.949999999999</v>
      </c>
      <c r="N9" s="18"/>
    </row>
    <row r="10" spans="1:14">
      <c r="A10" s="7"/>
      <c r="B10" s="15"/>
      <c r="C10" s="16"/>
      <c r="D10" s="16"/>
      <c r="E10" s="16"/>
      <c r="F10" s="16"/>
      <c r="G10" s="16"/>
      <c r="H10" s="16"/>
      <c r="I10" s="19"/>
      <c r="J10" s="19"/>
      <c r="K10" s="74"/>
      <c r="L10" s="17"/>
    </row>
    <row r="11" spans="1:14">
      <c r="A11" s="20" t="s">
        <v>7</v>
      </c>
      <c r="B11" s="21"/>
      <c r="C11" s="22"/>
      <c r="D11" s="22"/>
      <c r="E11" s="22"/>
      <c r="F11" s="22"/>
      <c r="G11" s="22"/>
      <c r="H11" s="22"/>
      <c r="I11" s="23"/>
      <c r="J11" s="23"/>
      <c r="K11" s="75"/>
      <c r="L11" s="17"/>
    </row>
    <row r="12" spans="1:14">
      <c r="A12" s="20" t="s">
        <v>8</v>
      </c>
      <c r="B12" s="21"/>
      <c r="C12" s="22"/>
      <c r="D12" s="22"/>
      <c r="E12" s="22"/>
      <c r="F12" s="22"/>
      <c r="G12" s="22"/>
      <c r="H12" s="22"/>
      <c r="I12" s="23"/>
      <c r="J12" s="23"/>
      <c r="K12" s="75"/>
      <c r="L12" s="17"/>
    </row>
    <row r="13" spans="1:14">
      <c r="A13" s="13"/>
      <c r="B13" s="15"/>
      <c r="C13" s="16"/>
      <c r="D13" s="9"/>
      <c r="E13" s="10"/>
      <c r="F13" s="10"/>
      <c r="G13" s="10"/>
      <c r="H13" s="10"/>
      <c r="I13" s="11"/>
      <c r="J13" s="11"/>
      <c r="K13" s="72"/>
      <c r="L13" s="24"/>
    </row>
    <row r="14" spans="1:14">
      <c r="A14" s="7" t="s">
        <v>9</v>
      </c>
      <c r="B14" s="8"/>
      <c r="C14" s="9"/>
      <c r="D14" s="9"/>
      <c r="E14" s="10"/>
      <c r="F14" s="10"/>
      <c r="G14" s="10"/>
      <c r="H14" s="25"/>
      <c r="I14" s="11"/>
      <c r="J14" s="11"/>
      <c r="K14" s="72"/>
      <c r="L14" s="24"/>
    </row>
    <row r="15" spans="1:14">
      <c r="A15" s="13" t="s">
        <v>1</v>
      </c>
      <c r="B15" s="8"/>
      <c r="C15" s="9"/>
      <c r="D15" s="9"/>
      <c r="E15" s="10"/>
      <c r="F15" s="10"/>
      <c r="G15" s="10"/>
      <c r="H15" s="10">
        <v>2352</v>
      </c>
      <c r="I15" s="11"/>
      <c r="J15" s="11"/>
      <c r="K15" s="72"/>
      <c r="L15" s="24"/>
    </row>
    <row r="16" spans="1:14">
      <c r="A16" s="13" t="s">
        <v>2</v>
      </c>
      <c r="B16" s="8"/>
      <c r="C16" s="9"/>
      <c r="D16" s="9"/>
      <c r="E16" s="10"/>
      <c r="F16" s="10"/>
      <c r="G16" s="10"/>
      <c r="H16" s="10">
        <v>3097</v>
      </c>
      <c r="I16" s="11"/>
      <c r="J16" s="11"/>
      <c r="K16" s="72"/>
      <c r="L16" s="24"/>
    </row>
    <row r="17" spans="1:12">
      <c r="A17" s="13" t="s">
        <v>10</v>
      </c>
      <c r="B17" s="8"/>
      <c r="C17" s="9"/>
      <c r="D17" s="9"/>
      <c r="E17" s="10"/>
      <c r="F17" s="10"/>
      <c r="G17" s="10"/>
      <c r="H17" s="10">
        <f>H16-H15</f>
        <v>745</v>
      </c>
      <c r="I17" s="11"/>
      <c r="J17" s="11"/>
      <c r="K17" s="72"/>
      <c r="L17" s="12">
        <f>SUM(H17:K17)</f>
        <v>745</v>
      </c>
    </row>
    <row r="18" spans="1:12">
      <c r="A18" s="13" t="s">
        <v>4</v>
      </c>
      <c r="B18" s="8"/>
      <c r="C18" s="9"/>
      <c r="D18" s="9"/>
      <c r="E18" s="10"/>
      <c r="F18" s="10"/>
      <c r="G18" s="10"/>
      <c r="H18" s="10">
        <f>H17*15/100</f>
        <v>111.75</v>
      </c>
      <c r="I18" s="11"/>
      <c r="J18" s="11"/>
      <c r="K18" s="72"/>
      <c r="L18" s="12"/>
    </row>
    <row r="19" spans="1:12">
      <c r="A19" s="13" t="s">
        <v>5</v>
      </c>
      <c r="B19" s="8"/>
      <c r="C19" s="9"/>
      <c r="D19" s="9"/>
      <c r="E19" s="10"/>
      <c r="F19" s="10"/>
      <c r="G19" s="10"/>
      <c r="H19" s="10">
        <f>H16*16.8/100</f>
        <v>520.29600000000005</v>
      </c>
      <c r="I19" s="11"/>
      <c r="J19" s="11"/>
      <c r="K19" s="72"/>
      <c r="L19" s="12"/>
    </row>
    <row r="20" spans="1:12" ht="15" thickBot="1">
      <c r="A20" s="26" t="s">
        <v>6</v>
      </c>
      <c r="B20" s="27"/>
      <c r="C20" s="28"/>
      <c r="D20" s="28"/>
      <c r="E20" s="29"/>
      <c r="F20" s="29"/>
      <c r="G20" s="29"/>
      <c r="H20" s="30">
        <f>SUM(H17:H19)</f>
        <v>1377.046</v>
      </c>
      <c r="I20" s="31"/>
      <c r="J20" s="31"/>
      <c r="K20" s="76"/>
      <c r="L20" s="32">
        <f>SUM(H20:K20)</f>
        <v>1377.046</v>
      </c>
    </row>
    <row r="21" spans="1:12">
      <c r="A21" s="33"/>
      <c r="B21" s="34"/>
      <c r="C21" s="35"/>
      <c r="D21" s="35"/>
      <c r="E21" s="36"/>
      <c r="F21" s="36"/>
      <c r="G21" s="36"/>
      <c r="H21" s="37"/>
      <c r="I21" s="36"/>
      <c r="J21" s="70"/>
      <c r="K21" s="36"/>
      <c r="L21" s="38"/>
    </row>
    <row r="22" spans="1:12" ht="15" thickBot="1">
      <c r="A22" s="39"/>
      <c r="B22" s="40"/>
      <c r="C22" s="35"/>
      <c r="D22" s="35"/>
      <c r="E22" s="41"/>
      <c r="F22" s="41"/>
      <c r="G22" s="41"/>
      <c r="H22" s="41"/>
      <c r="I22" s="41"/>
      <c r="J22" s="71"/>
      <c r="K22" s="41"/>
      <c r="L22" s="42"/>
    </row>
    <row r="23" spans="1:12">
      <c r="A23" s="43" t="s">
        <v>11</v>
      </c>
      <c r="B23" s="44">
        <v>2006</v>
      </c>
      <c r="C23" s="44">
        <v>2007</v>
      </c>
      <c r="D23" s="44">
        <v>2008</v>
      </c>
      <c r="E23" s="44">
        <v>2009</v>
      </c>
      <c r="F23" s="44">
        <v>2010</v>
      </c>
      <c r="G23" s="44">
        <v>2011</v>
      </c>
      <c r="H23" s="44">
        <v>2012</v>
      </c>
      <c r="I23" s="45">
        <v>2013</v>
      </c>
      <c r="J23" s="45">
        <v>2014</v>
      </c>
      <c r="K23" s="77"/>
      <c r="L23" s="46"/>
    </row>
    <row r="24" spans="1:12">
      <c r="A24" s="13" t="s">
        <v>12</v>
      </c>
      <c r="B24" s="9">
        <f>59674-115</f>
        <v>59559</v>
      </c>
      <c r="C24" s="9">
        <v>63207</v>
      </c>
      <c r="D24" s="9">
        <v>48894</v>
      </c>
      <c r="E24" s="47">
        <v>64358</v>
      </c>
      <c r="F24" s="47">
        <v>58388</v>
      </c>
      <c r="G24" s="47">
        <v>56274</v>
      </c>
      <c r="H24" s="47">
        <v>65274</v>
      </c>
      <c r="I24" s="48">
        <v>66704</v>
      </c>
      <c r="J24" s="48">
        <v>61161</v>
      </c>
      <c r="K24" s="78"/>
      <c r="L24" s="49"/>
    </row>
    <row r="25" spans="1:12">
      <c r="A25" s="13" t="s">
        <v>13</v>
      </c>
      <c r="B25" s="9">
        <v>59579</v>
      </c>
      <c r="C25" s="9">
        <v>63423</v>
      </c>
      <c r="D25" s="9">
        <v>48894</v>
      </c>
      <c r="E25" s="47">
        <v>64358</v>
      </c>
      <c r="F25" s="47">
        <v>58388</v>
      </c>
      <c r="G25" s="47">
        <v>56274</v>
      </c>
      <c r="H25" s="47">
        <v>65274</v>
      </c>
      <c r="I25" s="48">
        <v>66704</v>
      </c>
      <c r="J25" s="48">
        <v>61025</v>
      </c>
      <c r="K25" s="78"/>
      <c r="L25" s="49"/>
    </row>
    <row r="26" spans="1:12">
      <c r="A26" s="13" t="s">
        <v>14</v>
      </c>
      <c r="B26" s="9">
        <f>B25-B24</f>
        <v>20</v>
      </c>
      <c r="C26" s="9">
        <f t="shared" ref="C26:J26" si="3">C25-C24</f>
        <v>216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14">
        <f t="shared" si="3"/>
        <v>0</v>
      </c>
      <c r="J26" s="14">
        <f t="shared" si="3"/>
        <v>-136</v>
      </c>
      <c r="K26" s="73"/>
      <c r="L26" s="50"/>
    </row>
    <row r="27" spans="1:12">
      <c r="A27" s="13" t="s">
        <v>4</v>
      </c>
      <c r="B27" s="9">
        <f>B26*15/100</f>
        <v>3</v>
      </c>
      <c r="C27" s="9">
        <f t="shared" ref="C27:J27" si="4">C26*15/100</f>
        <v>32.4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14">
        <f t="shared" si="4"/>
        <v>0</v>
      </c>
      <c r="J27" s="14">
        <f t="shared" si="4"/>
        <v>-20.399999999999999</v>
      </c>
      <c r="K27" s="78"/>
      <c r="L27" s="50"/>
    </row>
    <row r="28" spans="1:12">
      <c r="A28" s="13" t="s">
        <v>15</v>
      </c>
      <c r="B28" s="9">
        <f>B26*40/100</f>
        <v>8</v>
      </c>
      <c r="C28" s="9">
        <f>C26*35.2/100</f>
        <v>76.032000000000011</v>
      </c>
      <c r="D28" s="9">
        <f>D26*30.4/100</f>
        <v>0</v>
      </c>
      <c r="E28" s="9">
        <f>E26*25.6/100</f>
        <v>0</v>
      </c>
      <c r="F28" s="9">
        <f>F26*20.8/100</f>
        <v>0</v>
      </c>
      <c r="G28" s="9">
        <f>G26*16/100</f>
        <v>0</v>
      </c>
      <c r="H28" s="9">
        <f>H26*11.2/100</f>
        <v>0</v>
      </c>
      <c r="I28" s="14">
        <f>I26*6.4/100</f>
        <v>0</v>
      </c>
      <c r="J28" s="14">
        <f>J26*1.6/100</f>
        <v>-2.1760000000000002</v>
      </c>
      <c r="K28" s="78"/>
      <c r="L28" s="50"/>
    </row>
    <row r="29" spans="1:12" ht="15" thickBot="1">
      <c r="A29" s="26" t="s">
        <v>6</v>
      </c>
      <c r="B29" s="51">
        <f>SUM(B26:B28)</f>
        <v>31</v>
      </c>
      <c r="C29" s="51">
        <f t="shared" ref="C29:J29" si="5">SUM(C26:C28)</f>
        <v>324.43200000000002</v>
      </c>
      <c r="D29" s="51">
        <f t="shared" si="5"/>
        <v>0</v>
      </c>
      <c r="E29" s="51">
        <f t="shared" si="5"/>
        <v>0</v>
      </c>
      <c r="F29" s="51">
        <f t="shared" si="5"/>
        <v>0</v>
      </c>
      <c r="G29" s="51">
        <f t="shared" si="5"/>
        <v>0</v>
      </c>
      <c r="H29" s="51">
        <f t="shared" si="5"/>
        <v>0</v>
      </c>
      <c r="I29" s="67">
        <f t="shared" si="5"/>
        <v>0</v>
      </c>
      <c r="J29" s="67">
        <f t="shared" si="5"/>
        <v>-158.57599999999999</v>
      </c>
      <c r="K29" s="79"/>
      <c r="L29" s="52">
        <f>B29+C29+D29+E29+F29+G29+H29+I29+J29</f>
        <v>196.85600000000002</v>
      </c>
    </row>
    <row r="30" spans="1:12" ht="15" thickBot="1">
      <c r="A30" s="39"/>
      <c r="B30" s="35"/>
      <c r="C30" s="35"/>
      <c r="D30" s="35"/>
      <c r="E30" s="53"/>
      <c r="F30" s="53"/>
      <c r="G30" s="53"/>
      <c r="H30" s="53"/>
      <c r="I30" s="54"/>
      <c r="J30" s="69"/>
      <c r="K30" s="84"/>
      <c r="L30" s="42"/>
    </row>
    <row r="31" spans="1:12">
      <c r="A31" s="43" t="s">
        <v>16</v>
      </c>
      <c r="B31" s="44">
        <v>2006</v>
      </c>
      <c r="C31" s="44">
        <v>2007</v>
      </c>
      <c r="D31" s="44">
        <v>2008</v>
      </c>
      <c r="E31" s="44">
        <v>2009</v>
      </c>
      <c r="F31" s="44">
        <v>2010</v>
      </c>
      <c r="G31" s="44">
        <v>2011</v>
      </c>
      <c r="H31" s="44">
        <v>2012</v>
      </c>
      <c r="I31" s="45">
        <v>2013</v>
      </c>
      <c r="J31" s="45">
        <v>2014</v>
      </c>
      <c r="K31" s="80"/>
      <c r="L31" s="46"/>
    </row>
    <row r="32" spans="1:12">
      <c r="A32" s="13" t="s">
        <v>1</v>
      </c>
      <c r="B32" s="9">
        <v>20378</v>
      </c>
      <c r="C32" s="9">
        <v>21737</v>
      </c>
      <c r="D32" s="9">
        <v>20030</v>
      </c>
      <c r="E32" s="47">
        <v>24535</v>
      </c>
      <c r="F32" s="47">
        <v>23244</v>
      </c>
      <c r="G32" s="47">
        <v>25090</v>
      </c>
      <c r="H32" s="47">
        <v>30916</v>
      </c>
      <c r="I32" s="48">
        <v>31628</v>
      </c>
      <c r="J32" s="48">
        <v>29623</v>
      </c>
      <c r="K32" s="78"/>
      <c r="L32" s="49"/>
    </row>
    <row r="33" spans="1:12">
      <c r="A33" s="13" t="s">
        <v>2</v>
      </c>
      <c r="B33" s="9">
        <v>20379</v>
      </c>
      <c r="C33" s="9">
        <v>22110</v>
      </c>
      <c r="D33" s="9">
        <v>20067</v>
      </c>
      <c r="E33" s="47">
        <v>24546</v>
      </c>
      <c r="F33" s="47">
        <v>23244</v>
      </c>
      <c r="G33" s="47">
        <v>25090</v>
      </c>
      <c r="H33" s="47">
        <v>30916</v>
      </c>
      <c r="I33" s="48">
        <v>31628</v>
      </c>
      <c r="J33" s="48">
        <v>29520</v>
      </c>
      <c r="K33" s="78"/>
      <c r="L33" s="49"/>
    </row>
    <row r="34" spans="1:12">
      <c r="A34" s="13" t="s">
        <v>17</v>
      </c>
      <c r="B34" s="9">
        <f>B33-B32</f>
        <v>1</v>
      </c>
      <c r="C34" s="9">
        <f t="shared" ref="C34:J34" si="6">C33-C32</f>
        <v>373</v>
      </c>
      <c r="D34" s="9">
        <f t="shared" si="6"/>
        <v>37</v>
      </c>
      <c r="E34" s="9">
        <f t="shared" si="6"/>
        <v>11</v>
      </c>
      <c r="F34" s="9">
        <f t="shared" si="6"/>
        <v>0</v>
      </c>
      <c r="G34" s="9">
        <f t="shared" si="6"/>
        <v>0</v>
      </c>
      <c r="H34" s="9">
        <f t="shared" si="6"/>
        <v>0</v>
      </c>
      <c r="I34" s="14">
        <f t="shared" si="6"/>
        <v>0</v>
      </c>
      <c r="J34" s="14">
        <f t="shared" si="6"/>
        <v>-103</v>
      </c>
      <c r="K34" s="73"/>
      <c r="L34" s="50"/>
    </row>
    <row r="35" spans="1:12">
      <c r="A35" s="13" t="s">
        <v>4</v>
      </c>
      <c r="B35" s="9">
        <f>B34*15/100</f>
        <v>0.15</v>
      </c>
      <c r="C35" s="9">
        <f t="shared" ref="C35:J35" si="7">C34*15/100</f>
        <v>55.95</v>
      </c>
      <c r="D35" s="9">
        <f t="shared" si="7"/>
        <v>5.55</v>
      </c>
      <c r="E35" s="9">
        <f t="shared" si="7"/>
        <v>1.65</v>
      </c>
      <c r="F35" s="9">
        <f t="shared" si="7"/>
        <v>0</v>
      </c>
      <c r="G35" s="9">
        <f t="shared" si="7"/>
        <v>0</v>
      </c>
      <c r="H35" s="9">
        <f t="shared" si="7"/>
        <v>0</v>
      </c>
      <c r="I35" s="14">
        <f t="shared" si="7"/>
        <v>0</v>
      </c>
      <c r="J35" s="14">
        <f t="shared" si="7"/>
        <v>-15.45</v>
      </c>
      <c r="K35" s="81"/>
      <c r="L35" s="12"/>
    </row>
    <row r="36" spans="1:12">
      <c r="A36" s="13" t="s">
        <v>5</v>
      </c>
      <c r="B36" s="9">
        <f>B34*40/100</f>
        <v>0.4</v>
      </c>
      <c r="C36" s="9">
        <f>C34*35.2/100</f>
        <v>131.29599999999999</v>
      </c>
      <c r="D36" s="9">
        <f>D34*30.4/100</f>
        <v>11.247999999999999</v>
      </c>
      <c r="E36" s="9">
        <f>E34*25.6/100</f>
        <v>2.8160000000000003</v>
      </c>
      <c r="F36" s="9">
        <f>F34*20.8/100</f>
        <v>0</v>
      </c>
      <c r="G36" s="9">
        <f>G34*16/100</f>
        <v>0</v>
      </c>
      <c r="H36" s="9">
        <f>H34*11.2/100</f>
        <v>0</v>
      </c>
      <c r="I36" s="14">
        <f>I34*6.4/100</f>
        <v>0</v>
      </c>
      <c r="J36" s="14">
        <f>J34*1.6/100</f>
        <v>-1.6480000000000001</v>
      </c>
      <c r="K36" s="81"/>
      <c r="L36" s="12"/>
    </row>
    <row r="37" spans="1:12" ht="15" thickBot="1">
      <c r="A37" s="55" t="s">
        <v>6</v>
      </c>
      <c r="B37" s="51">
        <f>SUM(B34:B36)</f>
        <v>1.5499999999999998</v>
      </c>
      <c r="C37" s="51">
        <f t="shared" ref="C37:J37" si="8">SUM(C34:C36)</f>
        <v>560.24599999999998</v>
      </c>
      <c r="D37" s="51">
        <f t="shared" si="8"/>
        <v>53.797999999999995</v>
      </c>
      <c r="E37" s="51">
        <f t="shared" si="8"/>
        <v>15.466000000000001</v>
      </c>
      <c r="F37" s="51">
        <f t="shared" si="8"/>
        <v>0</v>
      </c>
      <c r="G37" s="51">
        <f t="shared" si="8"/>
        <v>0</v>
      </c>
      <c r="H37" s="51">
        <f t="shared" si="8"/>
        <v>0</v>
      </c>
      <c r="I37" s="67">
        <f t="shared" si="8"/>
        <v>0</v>
      </c>
      <c r="J37" s="67">
        <f t="shared" si="8"/>
        <v>-120.098</v>
      </c>
      <c r="K37" s="82"/>
      <c r="L37" s="32">
        <f>B37+C37+D37+E37+F37+G37+H37+I37+J37</f>
        <v>510.96199999999993</v>
      </c>
    </row>
    <row r="38" spans="1:12">
      <c r="A38" s="39"/>
      <c r="B38" s="35"/>
      <c r="C38" s="56">
        <v>39083</v>
      </c>
      <c r="D38" s="56">
        <v>39448</v>
      </c>
      <c r="E38" s="56">
        <v>39814</v>
      </c>
      <c r="F38" s="56">
        <v>40179</v>
      </c>
      <c r="G38" s="56">
        <v>40544</v>
      </c>
      <c r="H38" s="56">
        <v>40909</v>
      </c>
      <c r="I38" s="57">
        <v>41275</v>
      </c>
      <c r="J38" s="57">
        <v>41640</v>
      </c>
      <c r="K38" s="83">
        <v>42005</v>
      </c>
      <c r="L38" s="58"/>
    </row>
    <row r="39" spans="1:12">
      <c r="A39" s="59" t="s">
        <v>18</v>
      </c>
      <c r="B39" s="9"/>
      <c r="C39" s="85">
        <v>173126</v>
      </c>
      <c r="D39" s="85">
        <v>185986</v>
      </c>
      <c r="E39" s="85">
        <v>106441</v>
      </c>
      <c r="F39" s="85">
        <v>208970</v>
      </c>
      <c r="G39" s="85">
        <v>205306</v>
      </c>
      <c r="H39" s="85">
        <v>61969</v>
      </c>
      <c r="I39" s="85">
        <v>60207</v>
      </c>
      <c r="J39" s="86">
        <v>56988</v>
      </c>
      <c r="K39" s="87">
        <v>45051</v>
      </c>
      <c r="L39" s="17"/>
    </row>
    <row r="40" spans="1:12">
      <c r="A40" s="60" t="s">
        <v>19</v>
      </c>
      <c r="B40" s="9"/>
      <c r="C40" s="9"/>
      <c r="D40" s="22"/>
      <c r="E40" s="10"/>
      <c r="F40" s="61">
        <v>3134</v>
      </c>
      <c r="G40" s="61">
        <f>G39*1.5/100</f>
        <v>3079.59</v>
      </c>
      <c r="H40" s="61">
        <f t="shared" ref="H40:J40" si="9">H39*1.5/100</f>
        <v>929.53499999999997</v>
      </c>
      <c r="I40" s="68">
        <f t="shared" si="9"/>
        <v>903.10500000000002</v>
      </c>
      <c r="J40" s="68">
        <f t="shared" si="9"/>
        <v>854.82</v>
      </c>
      <c r="K40" s="72"/>
      <c r="L40" s="17">
        <f>SUM(F40:K40)</f>
        <v>8901.0499999999993</v>
      </c>
    </row>
    <row r="41" spans="1:12" ht="15" thickBot="1">
      <c r="C41" s="18"/>
      <c r="D41" s="18"/>
      <c r="E41" s="18"/>
      <c r="F41" s="18"/>
      <c r="G41" s="18"/>
      <c r="H41" s="18"/>
      <c r="I41" s="18"/>
      <c r="J41" s="18"/>
      <c r="K41" s="18"/>
      <c r="L41" s="62"/>
    </row>
    <row r="42" spans="1:12" ht="15" thickBot="1">
      <c r="A42" s="63" t="s">
        <v>20</v>
      </c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6">
        <f>L9+L20+L29+L37+L40</f>
        <v>23610.863999999998</v>
      </c>
    </row>
    <row r="43" spans="1:12">
      <c r="B43" s="18"/>
      <c r="C43" s="18"/>
      <c r="D43" s="18"/>
      <c r="E43" s="18"/>
      <c r="F43" s="18"/>
      <c r="L43" s="18"/>
    </row>
    <row r="44" spans="1:12">
      <c r="B44" s="18"/>
      <c r="C44" s="18"/>
      <c r="D44" s="18"/>
      <c r="E44" s="18"/>
      <c r="F44" s="18"/>
    </row>
    <row r="45" spans="1:12">
      <c r="B45" s="18"/>
      <c r="C45" s="18"/>
      <c r="D45" s="18"/>
      <c r="E45" s="18"/>
      <c r="F45" s="18"/>
    </row>
  </sheetData>
  <pageMargins left="0.51181102362204722" right="0.11811023622047245" top="0.74803149606299213" bottom="0.74803149606299213" header="0.31496062992125984" footer="0.31496062992125984"/>
  <pageSetup paperSize="9" orientation="landscape" horizontalDpi="0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corbel</dc:creator>
  <cp:lastModifiedBy>Moi-même</cp:lastModifiedBy>
  <cp:lastPrinted>2015-11-20T10:23:45Z</cp:lastPrinted>
  <dcterms:created xsi:type="dcterms:W3CDTF">2015-11-09T17:39:58Z</dcterms:created>
  <dcterms:modified xsi:type="dcterms:W3CDTF">2015-11-20T11:07:12Z</dcterms:modified>
</cp:coreProperties>
</file>