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 activeTab="1"/>
  </bookViews>
  <sheets>
    <sheet name="Calcul" sheetId="1" r:id="rId1"/>
    <sheet name="Paiement" sheetId="2" r:id="rId2"/>
  </sheets>
  <calcPr calcId="125725"/>
</workbook>
</file>

<file path=xl/calcChain.xml><?xml version="1.0" encoding="utf-8"?>
<calcChain xmlns="http://schemas.openxmlformats.org/spreadsheetml/2006/main">
  <c r="E14" i="2"/>
  <c r="C14"/>
  <c r="E11"/>
  <c r="E10"/>
  <c r="E9"/>
  <c r="E8"/>
  <c r="E7"/>
  <c r="E6"/>
  <c r="E5"/>
  <c r="C10"/>
  <c r="C11" s="1"/>
  <c r="C9"/>
  <c r="C8"/>
  <c r="C7"/>
  <c r="C6"/>
  <c r="C5"/>
  <c r="L48" i="1"/>
  <c r="L46"/>
  <c r="L47" s="1"/>
  <c r="L29"/>
  <c r="K29"/>
  <c r="K46" s="1"/>
  <c r="K47" s="1"/>
  <c r="K48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5"/>
  <c r="I4"/>
  <c r="L4" s="1"/>
  <c r="I13"/>
  <c r="L13" s="1"/>
  <c r="I42"/>
  <c r="I40"/>
  <c r="I39"/>
  <c r="I38"/>
  <c r="I37"/>
  <c r="I36"/>
  <c r="I35"/>
  <c r="I34"/>
  <c r="I33"/>
  <c r="I32"/>
  <c r="I31"/>
  <c r="I28"/>
  <c r="L28" s="1"/>
  <c r="G27"/>
  <c r="G26"/>
  <c r="G25"/>
  <c r="G24"/>
  <c r="G23"/>
  <c r="G22"/>
  <c r="G21"/>
  <c r="G20"/>
  <c r="G19"/>
  <c r="G18"/>
  <c r="G17"/>
  <c r="G16"/>
  <c r="G15"/>
  <c r="G14"/>
  <c r="G12"/>
  <c r="G11"/>
  <c r="G10"/>
  <c r="G9"/>
  <c r="G8"/>
  <c r="G7"/>
  <c r="G5"/>
  <c r="G6"/>
  <c r="G4"/>
  <c r="E6"/>
  <c r="I6" s="1"/>
  <c r="L6" s="1"/>
  <c r="E5"/>
  <c r="I5" s="1"/>
  <c r="L5" s="1"/>
  <c r="E7"/>
  <c r="I7" s="1"/>
  <c r="L7" s="1"/>
  <c r="E8"/>
  <c r="I8" s="1"/>
  <c r="L8" s="1"/>
  <c r="E9"/>
  <c r="I9" s="1"/>
  <c r="L9" s="1"/>
  <c r="E10"/>
  <c r="I10" s="1"/>
  <c r="L10" s="1"/>
  <c r="E11"/>
  <c r="I11" s="1"/>
  <c r="L11" s="1"/>
  <c r="E12"/>
  <c r="I12" s="1"/>
  <c r="L12" s="1"/>
  <c r="E14"/>
  <c r="I14" s="1"/>
  <c r="L14" s="1"/>
  <c r="E15"/>
  <c r="I15" s="1"/>
  <c r="L15" s="1"/>
  <c r="E16"/>
  <c r="I16" s="1"/>
  <c r="L16" s="1"/>
  <c r="E17"/>
  <c r="I17" s="1"/>
  <c r="L17" s="1"/>
  <c r="E18"/>
  <c r="I18" s="1"/>
  <c r="L18" s="1"/>
  <c r="E19"/>
  <c r="I19" s="1"/>
  <c r="L19" s="1"/>
  <c r="E20"/>
  <c r="I20" s="1"/>
  <c r="L20" s="1"/>
  <c r="E21"/>
  <c r="I21" s="1"/>
  <c r="L21" s="1"/>
  <c r="E22"/>
  <c r="I22" s="1"/>
  <c r="L22" s="1"/>
  <c r="E23"/>
  <c r="I23" s="1"/>
  <c r="L23" s="1"/>
  <c r="E24"/>
  <c r="I24" s="1"/>
  <c r="L24" s="1"/>
  <c r="E25"/>
  <c r="I25" s="1"/>
  <c r="L25" s="1"/>
  <c r="E26"/>
  <c r="I26" s="1"/>
  <c r="L26" s="1"/>
  <c r="E27"/>
  <c r="I27" s="1"/>
  <c r="L27" s="1"/>
  <c r="E41"/>
  <c r="I41" s="1"/>
  <c r="L51" l="1"/>
  <c r="L52" s="1"/>
  <c r="K51"/>
  <c r="K52" s="1"/>
  <c r="I29"/>
  <c r="I46" s="1"/>
  <c r="I47" s="1"/>
  <c r="I48" s="1"/>
  <c r="I51" s="1"/>
  <c r="I52" s="1"/>
</calcChain>
</file>

<file path=xl/sharedStrings.xml><?xml version="1.0" encoding="utf-8"?>
<sst xmlns="http://schemas.openxmlformats.org/spreadsheetml/2006/main" count="21" uniqueCount="20">
  <si>
    <t>FRF</t>
  </si>
  <si>
    <t>€</t>
  </si>
  <si>
    <t>Année revenus</t>
  </si>
  <si>
    <t>coeff revalorisation</t>
  </si>
  <si>
    <t>Année revalorisation</t>
  </si>
  <si>
    <t>CARSAT</t>
  </si>
  <si>
    <t>Revenus 25 meilleures années</t>
  </si>
  <si>
    <t xml:space="preserve">moyenne annuelle </t>
  </si>
  <si>
    <t>R</t>
  </si>
  <si>
    <t>taux : 39,375%</t>
  </si>
  <si>
    <t>M = R/25</t>
  </si>
  <si>
    <t>nb trimestristres cotisés</t>
  </si>
  <si>
    <t xml:space="preserve">nb trimestristres à cotiser </t>
  </si>
  <si>
    <t>C</t>
  </si>
  <si>
    <t>T</t>
  </si>
  <si>
    <t>Montant annuel retraite</t>
  </si>
  <si>
    <t>V = N*C/T</t>
  </si>
  <si>
    <t>Montants mensuels</t>
  </si>
  <si>
    <t>V/12</t>
  </si>
  <si>
    <t>N = M*39,375%</t>
  </si>
</sst>
</file>

<file path=xl/styles.xml><?xml version="1.0" encoding="utf-8"?>
<styleSheet xmlns="http://schemas.openxmlformats.org/spreadsheetml/2006/main">
  <numFmts count="4">
    <numFmt numFmtId="164" formatCode="#,##0_ ;[Red]\-#,##0\ "/>
    <numFmt numFmtId="165" formatCode="#,##0.00_ ;[Red]\-#,##0.00\ "/>
    <numFmt numFmtId="166" formatCode="#,##0.000_ ;[Red]\-#,##0.000\ "/>
    <numFmt numFmtId="168" formatCode="0.00_ ;[Red]\-0.0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165" fontId="0" fillId="0" borderId="0" xfId="0" applyNumberFormat="1" applyBorder="1"/>
    <xf numFmtId="165" fontId="0" fillId="0" borderId="6" xfId="0" applyNumberFormat="1" applyBorder="1"/>
    <xf numFmtId="166" fontId="0" fillId="0" borderId="2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165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2"/>
  <sheetViews>
    <sheetView topLeftCell="A25" workbookViewId="0">
      <selection activeCell="K52" sqref="K52:L52"/>
    </sheetView>
  </sheetViews>
  <sheetFormatPr baseColWidth="10" defaultRowHeight="14.4"/>
  <cols>
    <col min="5" max="5" width="13.77734375" bestFit="1" customWidth="1"/>
    <col min="6" max="6" width="12.88671875" customWidth="1"/>
    <col min="7" max="8" width="12.21875" style="3" bestFit="1" customWidth="1"/>
    <col min="9" max="9" width="11.5546875" style="22"/>
    <col min="10" max="10" width="1.6640625" style="22" customWidth="1"/>
    <col min="11" max="11" width="11.5546875" style="22"/>
  </cols>
  <sheetData>
    <row r="2" spans="1:12" ht="15" thickBot="1">
      <c r="E2">
        <v>6.5595699999999999</v>
      </c>
    </row>
    <row r="3" spans="1:12" ht="29.4" customHeight="1" thickBot="1">
      <c r="A3" s="4" t="s">
        <v>2</v>
      </c>
      <c r="B3" s="4"/>
      <c r="C3" s="4" t="s">
        <v>0</v>
      </c>
      <c r="D3" s="4"/>
      <c r="E3" s="4" t="s">
        <v>1</v>
      </c>
      <c r="F3" s="4"/>
      <c r="G3" s="7" t="s">
        <v>4</v>
      </c>
      <c r="H3" s="8" t="s">
        <v>3</v>
      </c>
      <c r="I3" s="8" t="s">
        <v>1</v>
      </c>
      <c r="J3" s="23"/>
      <c r="K3" s="8" t="s">
        <v>5</v>
      </c>
      <c r="L3" s="9"/>
    </row>
    <row r="4" spans="1:12">
      <c r="A4">
        <v>2002</v>
      </c>
      <c r="C4" s="2"/>
      <c r="E4" s="1">
        <v>28224</v>
      </c>
      <c r="F4">
        <v>1</v>
      </c>
      <c r="G4" s="17">
        <f t="shared" ref="G4:G12" si="0">A4</f>
        <v>2002</v>
      </c>
      <c r="H4" s="12">
        <v>1.2310000000000001</v>
      </c>
      <c r="I4" s="24">
        <f t="shared" ref="I4:I28" si="1">E4*H4</f>
        <v>34743.744000000006</v>
      </c>
      <c r="J4" s="24"/>
      <c r="K4" s="24">
        <v>34743.74</v>
      </c>
      <c r="L4" s="6">
        <f t="shared" ref="L4:L28" si="2">I4-K4</f>
        <v>4.0000000080908649E-3</v>
      </c>
    </row>
    <row r="5" spans="1:12">
      <c r="A5">
        <v>2000</v>
      </c>
      <c r="C5" s="2">
        <v>176400</v>
      </c>
      <c r="E5" s="1">
        <f t="shared" ref="E5:E12" si="3">C5/$E$2</f>
        <v>26892.006640679192</v>
      </c>
      <c r="F5">
        <f>F4+1</f>
        <v>2</v>
      </c>
      <c r="G5" s="18">
        <f t="shared" si="0"/>
        <v>2000</v>
      </c>
      <c r="H5" s="13">
        <v>1.2829999999999999</v>
      </c>
      <c r="I5" s="25">
        <f t="shared" si="1"/>
        <v>34502.444519991404</v>
      </c>
      <c r="J5" s="25"/>
      <c r="K5" s="25">
        <v>34502.43</v>
      </c>
      <c r="L5" s="5">
        <f t="shared" si="2"/>
        <v>1.4519991404085886E-2</v>
      </c>
    </row>
    <row r="6" spans="1:12">
      <c r="A6">
        <v>2001</v>
      </c>
      <c r="C6" s="2">
        <v>179400</v>
      </c>
      <c r="E6" s="1">
        <f t="shared" si="3"/>
        <v>27349.353692391422</v>
      </c>
      <c r="F6">
        <f t="shared" ref="F6:F28" si="4">F5+1</f>
        <v>3</v>
      </c>
      <c r="G6" s="18">
        <f t="shared" si="0"/>
        <v>2001</v>
      </c>
      <c r="H6" s="13">
        <v>1.258</v>
      </c>
      <c r="I6" s="25">
        <f t="shared" si="1"/>
        <v>34405.48694502841</v>
      </c>
      <c r="J6" s="25"/>
      <c r="K6" s="25">
        <v>34405.040000000001</v>
      </c>
      <c r="L6" s="5">
        <f t="shared" si="2"/>
        <v>0.44694502840866335</v>
      </c>
    </row>
    <row r="7" spans="1:12">
      <c r="A7">
        <v>1999</v>
      </c>
      <c r="C7" s="2">
        <v>173640</v>
      </c>
      <c r="E7" s="1">
        <f t="shared" si="3"/>
        <v>26471.24735310394</v>
      </c>
      <c r="F7">
        <f t="shared" si="4"/>
        <v>4</v>
      </c>
      <c r="G7" s="18">
        <f t="shared" si="0"/>
        <v>1999</v>
      </c>
      <c r="H7" s="13">
        <v>1.29</v>
      </c>
      <c r="I7" s="25">
        <f t="shared" si="1"/>
        <v>34147.909085504085</v>
      </c>
      <c r="J7" s="25"/>
      <c r="K7" s="25">
        <v>34147.589999999997</v>
      </c>
      <c r="L7" s="5">
        <f t="shared" si="2"/>
        <v>0.31908550408843439</v>
      </c>
    </row>
    <row r="8" spans="1:12">
      <c r="A8">
        <v>1998</v>
      </c>
      <c r="C8" s="2">
        <v>169080</v>
      </c>
      <c r="E8" s="1">
        <f t="shared" si="3"/>
        <v>25776.079834501346</v>
      </c>
      <c r="F8">
        <f t="shared" si="4"/>
        <v>5</v>
      </c>
      <c r="G8" s="18">
        <f t="shared" si="0"/>
        <v>1998</v>
      </c>
      <c r="H8" s="13">
        <v>1.3049999999999999</v>
      </c>
      <c r="I8" s="25">
        <f t="shared" si="1"/>
        <v>33637.784184024255</v>
      </c>
      <c r="J8" s="25"/>
      <c r="K8" s="25">
        <v>33637.68</v>
      </c>
      <c r="L8" s="5">
        <f t="shared" si="2"/>
        <v>0.10418402425420936</v>
      </c>
    </row>
    <row r="9" spans="1:12">
      <c r="A9">
        <v>1997</v>
      </c>
      <c r="C9" s="2">
        <v>164640</v>
      </c>
      <c r="E9" s="1">
        <f t="shared" si="3"/>
        <v>25099.206197967243</v>
      </c>
      <c r="F9">
        <f t="shared" si="4"/>
        <v>6</v>
      </c>
      <c r="G9" s="18">
        <f t="shared" si="0"/>
        <v>1997</v>
      </c>
      <c r="H9" s="13">
        <v>1.32</v>
      </c>
      <c r="I9" s="25">
        <f t="shared" si="1"/>
        <v>33130.952181316759</v>
      </c>
      <c r="J9" s="25"/>
      <c r="K9" s="25">
        <v>33130.68</v>
      </c>
      <c r="L9" s="5">
        <f t="shared" si="2"/>
        <v>0.27218131675908808</v>
      </c>
    </row>
    <row r="10" spans="1:12">
      <c r="A10">
        <v>1996</v>
      </c>
      <c r="C10" s="2">
        <v>161220</v>
      </c>
      <c r="E10" s="1">
        <f t="shared" si="3"/>
        <v>24577.830559015303</v>
      </c>
      <c r="F10">
        <f t="shared" si="4"/>
        <v>7</v>
      </c>
      <c r="G10" s="18">
        <f t="shared" si="0"/>
        <v>1996</v>
      </c>
      <c r="H10" s="13">
        <v>1.3340000000000001</v>
      </c>
      <c r="I10" s="25">
        <f t="shared" si="1"/>
        <v>32786.825965726413</v>
      </c>
      <c r="J10" s="25"/>
      <c r="K10" s="25">
        <v>32785.71</v>
      </c>
      <c r="L10" s="5">
        <f t="shared" si="2"/>
        <v>1.1159657264142879</v>
      </c>
    </row>
    <row r="11" spans="1:12">
      <c r="A11">
        <v>1995</v>
      </c>
      <c r="C11" s="2">
        <v>155940</v>
      </c>
      <c r="E11" s="1">
        <f t="shared" si="3"/>
        <v>23772.899748001775</v>
      </c>
      <c r="F11">
        <f t="shared" si="4"/>
        <v>8</v>
      </c>
      <c r="G11" s="18">
        <f t="shared" si="0"/>
        <v>1995</v>
      </c>
      <c r="H11" s="13">
        <v>1.367</v>
      </c>
      <c r="I11" s="25">
        <f t="shared" si="1"/>
        <v>32497.553955518426</v>
      </c>
      <c r="J11" s="25"/>
      <c r="K11" s="25">
        <v>32496.92</v>
      </c>
      <c r="L11" s="5">
        <f t="shared" si="2"/>
        <v>0.63395551842768327</v>
      </c>
    </row>
    <row r="12" spans="1:12">
      <c r="A12">
        <v>1994</v>
      </c>
      <c r="C12" s="2">
        <v>153120</v>
      </c>
      <c r="E12" s="1">
        <f t="shared" si="3"/>
        <v>23342.993519392279</v>
      </c>
      <c r="F12">
        <f t="shared" si="4"/>
        <v>9</v>
      </c>
      <c r="G12" s="18">
        <f t="shared" si="0"/>
        <v>1994</v>
      </c>
      <c r="H12" s="13">
        <v>1.383</v>
      </c>
      <c r="I12" s="25">
        <f t="shared" si="1"/>
        <v>32283.360037319522</v>
      </c>
      <c r="J12" s="25"/>
      <c r="K12" s="25">
        <v>32281.98</v>
      </c>
      <c r="L12" s="5">
        <f t="shared" si="2"/>
        <v>1.3800373195226712</v>
      </c>
    </row>
    <row r="13" spans="1:12">
      <c r="C13" s="2"/>
      <c r="E13" s="1">
        <v>26671</v>
      </c>
      <c r="F13">
        <f t="shared" si="4"/>
        <v>10</v>
      </c>
      <c r="G13" s="18">
        <v>2003</v>
      </c>
      <c r="H13" s="13">
        <v>1.21</v>
      </c>
      <c r="I13" s="25">
        <f t="shared" si="1"/>
        <v>32271.91</v>
      </c>
      <c r="J13" s="25"/>
      <c r="K13" s="25">
        <v>32271.91</v>
      </c>
      <c r="L13" s="5">
        <f t="shared" si="2"/>
        <v>0</v>
      </c>
    </row>
    <row r="14" spans="1:12">
      <c r="A14">
        <v>1993</v>
      </c>
      <c r="C14" s="2">
        <v>149820</v>
      </c>
      <c r="E14" s="1">
        <f t="shared" ref="E14:E27" si="5">C14/$E$2</f>
        <v>22839.911762508822</v>
      </c>
      <c r="F14">
        <f t="shared" si="4"/>
        <v>11</v>
      </c>
      <c r="G14" s="18">
        <f t="shared" ref="G14:G27" si="6">A14</f>
        <v>1993</v>
      </c>
      <c r="H14" s="13">
        <v>1.4079999999999999</v>
      </c>
      <c r="I14" s="25">
        <f t="shared" si="1"/>
        <v>32158.595761612418</v>
      </c>
      <c r="J14" s="25"/>
      <c r="K14" s="25">
        <v>32157.31</v>
      </c>
      <c r="L14" s="5">
        <f t="shared" si="2"/>
        <v>1.2857616124165361</v>
      </c>
    </row>
    <row r="15" spans="1:12">
      <c r="A15">
        <v>1992</v>
      </c>
      <c r="C15" s="2">
        <v>144120</v>
      </c>
      <c r="E15" s="1">
        <f t="shared" si="5"/>
        <v>21970.952364255583</v>
      </c>
      <c r="F15">
        <f t="shared" si="4"/>
        <v>12</v>
      </c>
      <c r="G15" s="18">
        <f t="shared" si="6"/>
        <v>1992</v>
      </c>
      <c r="H15" s="13">
        <v>1.4079999999999999</v>
      </c>
      <c r="I15" s="25">
        <f t="shared" si="1"/>
        <v>30935.10092887186</v>
      </c>
      <c r="J15" s="25"/>
      <c r="K15" s="25">
        <v>30933.759999999998</v>
      </c>
      <c r="L15" s="5">
        <f t="shared" si="2"/>
        <v>1.3409288718612515</v>
      </c>
    </row>
    <row r="16" spans="1:12">
      <c r="A16">
        <v>1991</v>
      </c>
      <c r="C16" s="2">
        <v>137760</v>
      </c>
      <c r="E16" s="1">
        <f t="shared" si="5"/>
        <v>21001.376614625653</v>
      </c>
      <c r="F16">
        <f t="shared" si="4"/>
        <v>13</v>
      </c>
      <c r="G16" s="18">
        <f t="shared" si="6"/>
        <v>1991</v>
      </c>
      <c r="H16" s="13">
        <v>1.4550000000000001</v>
      </c>
      <c r="I16" s="25">
        <f t="shared" si="1"/>
        <v>30557.002974280327</v>
      </c>
      <c r="J16" s="25"/>
      <c r="K16" s="25">
        <v>30556.45</v>
      </c>
      <c r="L16" s="5">
        <f t="shared" si="2"/>
        <v>0.55297428032645257</v>
      </c>
    </row>
    <row r="17" spans="1:12">
      <c r="A17">
        <v>1990</v>
      </c>
      <c r="C17" s="2">
        <v>131040</v>
      </c>
      <c r="E17" s="1">
        <f t="shared" si="5"/>
        <v>19976.919218790255</v>
      </c>
      <c r="F17">
        <f t="shared" si="4"/>
        <v>14</v>
      </c>
      <c r="G17" s="18">
        <f t="shared" si="6"/>
        <v>1990</v>
      </c>
      <c r="H17" s="13">
        <v>1.478</v>
      </c>
      <c r="I17" s="25">
        <f t="shared" si="1"/>
        <v>29525.886605371998</v>
      </c>
      <c r="J17" s="25"/>
      <c r="K17" s="25">
        <v>29524.52</v>
      </c>
      <c r="L17" s="5">
        <f t="shared" si="2"/>
        <v>1.3666053719971387</v>
      </c>
    </row>
    <row r="18" spans="1:12">
      <c r="A18">
        <v>1989</v>
      </c>
      <c r="C18" s="2">
        <v>125280</v>
      </c>
      <c r="E18" s="1">
        <f t="shared" si="5"/>
        <v>19098.812879502773</v>
      </c>
      <c r="F18">
        <f t="shared" si="4"/>
        <v>15</v>
      </c>
      <c r="G18" s="18">
        <f t="shared" si="6"/>
        <v>1989</v>
      </c>
      <c r="H18" s="13">
        <v>1.5189999999999999</v>
      </c>
      <c r="I18" s="25">
        <f t="shared" si="1"/>
        <v>29011.09676396471</v>
      </c>
      <c r="J18" s="25"/>
      <c r="K18" s="25">
        <v>29009.86</v>
      </c>
      <c r="L18" s="5">
        <f t="shared" si="2"/>
        <v>1.2367639647090982</v>
      </c>
    </row>
    <row r="19" spans="1:12">
      <c r="A19">
        <v>1988</v>
      </c>
      <c r="C19" s="2">
        <v>120360</v>
      </c>
      <c r="E19" s="1">
        <f t="shared" si="5"/>
        <v>18348.763714694713</v>
      </c>
      <c r="F19">
        <f t="shared" si="4"/>
        <v>16</v>
      </c>
      <c r="G19" s="18">
        <f t="shared" si="6"/>
        <v>1988</v>
      </c>
      <c r="H19" s="13">
        <v>1.575</v>
      </c>
      <c r="I19" s="25">
        <f t="shared" si="1"/>
        <v>28899.302850644173</v>
      </c>
      <c r="J19" s="25"/>
      <c r="K19" s="25">
        <v>28898.1</v>
      </c>
      <c r="L19" s="5">
        <f t="shared" si="2"/>
        <v>1.2028506441747595</v>
      </c>
    </row>
    <row r="20" spans="1:12">
      <c r="A20">
        <v>1987</v>
      </c>
      <c r="C20" s="2">
        <v>116820</v>
      </c>
      <c r="E20" s="1">
        <f t="shared" si="5"/>
        <v>17809.094193674282</v>
      </c>
      <c r="F20">
        <f t="shared" si="4"/>
        <v>17</v>
      </c>
      <c r="G20" s="18">
        <f t="shared" si="6"/>
        <v>1987</v>
      </c>
      <c r="H20" s="13">
        <v>1.6120000000000001</v>
      </c>
      <c r="I20" s="25">
        <f t="shared" si="1"/>
        <v>28708.259840202943</v>
      </c>
      <c r="J20" s="25"/>
      <c r="K20" s="25">
        <v>28708.1</v>
      </c>
      <c r="L20" s="5">
        <f t="shared" si="2"/>
        <v>0.1598402029449062</v>
      </c>
    </row>
    <row r="21" spans="1:12">
      <c r="A21">
        <v>1986</v>
      </c>
      <c r="C21" s="2">
        <v>112200</v>
      </c>
      <c r="E21" s="1">
        <f t="shared" si="5"/>
        <v>17104.779734037445</v>
      </c>
      <c r="F21">
        <f t="shared" si="4"/>
        <v>18</v>
      </c>
      <c r="G21" s="18">
        <f t="shared" si="6"/>
        <v>1986</v>
      </c>
      <c r="H21" s="13">
        <v>1.673</v>
      </c>
      <c r="I21" s="25">
        <f t="shared" si="1"/>
        <v>28616.296495044648</v>
      </c>
      <c r="J21" s="25"/>
      <c r="K21" s="25">
        <v>28614.99</v>
      </c>
      <c r="L21" s="5">
        <f t="shared" si="2"/>
        <v>1.3064950446459989</v>
      </c>
    </row>
    <row r="22" spans="1:12">
      <c r="A22">
        <v>1985</v>
      </c>
      <c r="C22" s="2">
        <v>106740</v>
      </c>
      <c r="E22" s="1">
        <f t="shared" si="5"/>
        <v>16272.408099921184</v>
      </c>
      <c r="F22">
        <f t="shared" si="4"/>
        <v>19</v>
      </c>
      <c r="G22" s="18">
        <f t="shared" si="6"/>
        <v>1985</v>
      </c>
      <c r="H22" s="13">
        <v>1.712</v>
      </c>
      <c r="I22" s="25">
        <f t="shared" si="1"/>
        <v>27858.362667065066</v>
      </c>
      <c r="J22" s="25"/>
      <c r="K22" s="25">
        <v>27857.66</v>
      </c>
      <c r="L22" s="5">
        <f t="shared" si="2"/>
        <v>0.70266706506663468</v>
      </c>
    </row>
    <row r="23" spans="1:12">
      <c r="A23">
        <v>1984</v>
      </c>
      <c r="C23" s="2">
        <v>86165</v>
      </c>
      <c r="E23" s="1">
        <f t="shared" si="5"/>
        <v>13135.769570261466</v>
      </c>
      <c r="F23">
        <f t="shared" si="4"/>
        <v>20</v>
      </c>
      <c r="G23" s="18">
        <f t="shared" si="6"/>
        <v>1984</v>
      </c>
      <c r="H23" s="13">
        <v>1.786</v>
      </c>
      <c r="I23" s="25">
        <f t="shared" si="1"/>
        <v>23460.484452486977</v>
      </c>
      <c r="J23" s="25"/>
      <c r="K23" s="25">
        <v>23459.11</v>
      </c>
      <c r="L23" s="5">
        <f t="shared" si="2"/>
        <v>1.3744524869762245</v>
      </c>
    </row>
    <row r="24" spans="1:12">
      <c r="A24">
        <v>1983</v>
      </c>
      <c r="C24" s="2">
        <v>79033</v>
      </c>
      <c r="E24" s="1">
        <f t="shared" si="5"/>
        <v>12048.503179324254</v>
      </c>
      <c r="F24">
        <f t="shared" si="4"/>
        <v>21</v>
      </c>
      <c r="G24" s="18">
        <f t="shared" si="6"/>
        <v>1983</v>
      </c>
      <c r="H24" s="13">
        <v>1.8839999999999999</v>
      </c>
      <c r="I24" s="25">
        <f t="shared" si="1"/>
        <v>22699.379989846893</v>
      </c>
      <c r="J24" s="25"/>
      <c r="K24" s="25">
        <v>22698.43</v>
      </c>
      <c r="L24" s="5">
        <f t="shared" si="2"/>
        <v>0.94998984689300414</v>
      </c>
    </row>
    <row r="25" spans="1:12">
      <c r="A25">
        <v>1982</v>
      </c>
      <c r="C25" s="2">
        <v>71996</v>
      </c>
      <c r="E25" s="1">
        <f t="shared" si="5"/>
        <v>10975.719445024597</v>
      </c>
      <c r="F25">
        <f t="shared" si="4"/>
        <v>22</v>
      </c>
      <c r="G25" s="18">
        <f t="shared" si="6"/>
        <v>1982</v>
      </c>
      <c r="H25" s="13">
        <v>1.9970000000000001</v>
      </c>
      <c r="I25" s="25">
        <f t="shared" si="1"/>
        <v>21918.511731714123</v>
      </c>
      <c r="J25" s="25"/>
      <c r="K25" s="25">
        <v>21917.07</v>
      </c>
      <c r="L25" s="5">
        <f t="shared" si="2"/>
        <v>1.441731714123307</v>
      </c>
    </row>
    <row r="26" spans="1:12">
      <c r="A26">
        <v>1981</v>
      </c>
      <c r="C26" s="2">
        <v>57059</v>
      </c>
      <c r="E26" s="1">
        <f t="shared" si="5"/>
        <v>8698.5884745493986</v>
      </c>
      <c r="F26">
        <f t="shared" si="4"/>
        <v>23</v>
      </c>
      <c r="G26" s="18">
        <f t="shared" si="6"/>
        <v>1981</v>
      </c>
      <c r="H26" s="13">
        <v>2.2370000000000001</v>
      </c>
      <c r="I26" s="25">
        <f t="shared" si="1"/>
        <v>19458.742417567006</v>
      </c>
      <c r="J26" s="25"/>
      <c r="K26" s="25">
        <v>19457.419999999998</v>
      </c>
      <c r="L26" s="5">
        <f t="shared" si="2"/>
        <v>1.3224175670075056</v>
      </c>
    </row>
    <row r="27" spans="1:12">
      <c r="A27">
        <v>1980</v>
      </c>
      <c r="C27" s="2">
        <v>24454</v>
      </c>
      <c r="E27" s="1">
        <f t="shared" si="5"/>
        <v>3727.9882675236336</v>
      </c>
      <c r="F27">
        <f t="shared" si="4"/>
        <v>24</v>
      </c>
      <c r="G27" s="18">
        <f t="shared" si="6"/>
        <v>1980</v>
      </c>
      <c r="H27" s="13">
        <v>2.5339999999999998</v>
      </c>
      <c r="I27" s="25">
        <f t="shared" si="1"/>
        <v>9446.7222699048871</v>
      </c>
      <c r="J27" s="25"/>
      <c r="K27" s="25">
        <v>9444.2099999999991</v>
      </c>
      <c r="L27" s="5">
        <f t="shared" si="2"/>
        <v>2.512269904887944</v>
      </c>
    </row>
    <row r="28" spans="1:12">
      <c r="E28" s="2">
        <v>4862</v>
      </c>
      <c r="F28">
        <f t="shared" si="4"/>
        <v>25</v>
      </c>
      <c r="G28" s="18">
        <v>2018</v>
      </c>
      <c r="H28" s="13">
        <v>1.0249999999999999</v>
      </c>
      <c r="I28" s="25">
        <f t="shared" si="1"/>
        <v>4983.5499999999993</v>
      </c>
      <c r="J28" s="25"/>
      <c r="K28" s="25">
        <v>4982.5200000000004</v>
      </c>
      <c r="L28" s="5">
        <f t="shared" si="2"/>
        <v>1.0299999999988358</v>
      </c>
    </row>
    <row r="29" spans="1:12">
      <c r="E29" s="2"/>
      <c r="G29" s="19"/>
      <c r="H29" s="14"/>
      <c r="I29" s="26">
        <f>SUM(I4:I28)</f>
        <v>702645.26662300737</v>
      </c>
      <c r="J29" s="26"/>
      <c r="K29" s="26">
        <f>SUM(K4:K28)</f>
        <v>702623.19</v>
      </c>
      <c r="L29" s="11">
        <f>SUM(L4:L28)</f>
        <v>22.076623007316812</v>
      </c>
    </row>
    <row r="30" spans="1:12">
      <c r="E30" s="2"/>
      <c r="G30" s="20"/>
      <c r="H30" s="15"/>
      <c r="I30" s="27"/>
      <c r="J30" s="27"/>
      <c r="K30" s="27"/>
      <c r="L30" s="10"/>
    </row>
    <row r="31" spans="1:12">
      <c r="E31" s="2">
        <v>4513</v>
      </c>
      <c r="G31" s="20">
        <v>2017</v>
      </c>
      <c r="H31" s="15">
        <v>1.0329999999999999</v>
      </c>
      <c r="I31" s="27">
        <f t="shared" ref="I31:I42" si="7">E31*H31</f>
        <v>4661.9289999999992</v>
      </c>
      <c r="J31" s="27"/>
      <c r="K31" s="27"/>
      <c r="L31" s="10"/>
    </row>
    <row r="32" spans="1:12">
      <c r="E32" s="2">
        <v>4442</v>
      </c>
      <c r="G32" s="3">
        <v>2016</v>
      </c>
      <c r="H32" s="16">
        <v>1.0329999999999999</v>
      </c>
      <c r="I32" s="21">
        <f t="shared" si="7"/>
        <v>4588.5859999999993</v>
      </c>
      <c r="J32" s="21"/>
    </row>
    <row r="33" spans="3:12">
      <c r="E33" s="2">
        <v>1947</v>
      </c>
      <c r="G33" s="3">
        <v>2013</v>
      </c>
      <c r="H33" s="16">
        <v>1.0469999999999999</v>
      </c>
      <c r="I33" s="21">
        <f t="shared" si="7"/>
        <v>2038.5089999999998</v>
      </c>
      <c r="J33" s="21"/>
    </row>
    <row r="34" spans="3:12">
      <c r="E34" s="2">
        <v>1906</v>
      </c>
      <c r="G34" s="3">
        <v>2012</v>
      </c>
      <c r="H34" s="16">
        <v>1.0680000000000001</v>
      </c>
      <c r="I34" s="21">
        <f t="shared" si="7"/>
        <v>2035.6080000000002</v>
      </c>
      <c r="J34" s="21"/>
    </row>
    <row r="35" spans="3:12">
      <c r="E35" s="2">
        <v>1802</v>
      </c>
      <c r="G35" s="3">
        <v>2011</v>
      </c>
      <c r="H35" s="16">
        <v>1.089</v>
      </c>
      <c r="I35" s="21">
        <f t="shared" si="7"/>
        <v>1962.3779999999999</v>
      </c>
      <c r="J35" s="21"/>
    </row>
    <row r="36" spans="3:12">
      <c r="E36" s="2">
        <v>1772</v>
      </c>
      <c r="G36" s="3">
        <v>2010</v>
      </c>
      <c r="H36" s="16">
        <v>1.099</v>
      </c>
      <c r="I36" s="21">
        <f t="shared" si="7"/>
        <v>1947.4279999999999</v>
      </c>
      <c r="J36" s="21"/>
    </row>
    <row r="37" spans="3:12">
      <c r="E37" s="2">
        <v>1742</v>
      </c>
      <c r="G37" s="3">
        <v>2009</v>
      </c>
      <c r="H37" s="16">
        <v>1.109</v>
      </c>
      <c r="I37" s="21">
        <f t="shared" si="7"/>
        <v>1931.8779999999999</v>
      </c>
      <c r="J37" s="21"/>
    </row>
    <row r="38" spans="3:12">
      <c r="E38" s="2">
        <v>1688</v>
      </c>
      <c r="G38" s="3">
        <v>2008</v>
      </c>
      <c r="H38" s="16">
        <v>1.119</v>
      </c>
      <c r="I38" s="21">
        <f t="shared" si="7"/>
        <v>1888.8720000000001</v>
      </c>
      <c r="J38" s="21"/>
    </row>
    <row r="39" spans="3:12">
      <c r="E39" s="2">
        <v>1654</v>
      </c>
      <c r="G39" s="3">
        <v>2007</v>
      </c>
      <c r="H39" s="16">
        <v>1.131</v>
      </c>
      <c r="I39" s="21">
        <f t="shared" si="7"/>
        <v>1870.674</v>
      </c>
      <c r="J39" s="21"/>
    </row>
    <row r="40" spans="3:12">
      <c r="E40" s="2">
        <v>1606</v>
      </c>
      <c r="G40" s="3">
        <v>2006</v>
      </c>
      <c r="H40" s="16">
        <v>1.1499999999999999</v>
      </c>
      <c r="I40" s="21">
        <f t="shared" si="7"/>
        <v>1846.8999999999999</v>
      </c>
      <c r="J40" s="21"/>
    </row>
    <row r="41" spans="3:12">
      <c r="C41" s="2">
        <v>3268</v>
      </c>
      <c r="E41" s="1">
        <f>C41/$E$2</f>
        <v>498.20338833185713</v>
      </c>
      <c r="G41" s="3">
        <v>1978</v>
      </c>
      <c r="H41" s="16">
        <v>3.16</v>
      </c>
      <c r="I41" s="21">
        <f t="shared" si="7"/>
        <v>1574.3227071286685</v>
      </c>
      <c r="J41" s="21"/>
    </row>
    <row r="42" spans="3:12">
      <c r="E42" s="2">
        <v>401</v>
      </c>
      <c r="G42" s="3">
        <v>2005</v>
      </c>
      <c r="H42" s="16">
        <v>1.171</v>
      </c>
      <c r="I42" s="21">
        <f t="shared" si="7"/>
        <v>469.57100000000003</v>
      </c>
      <c r="J42" s="21"/>
    </row>
    <row r="45" spans="3:12">
      <c r="K45" s="30">
        <v>44166</v>
      </c>
      <c r="L45" s="31">
        <v>43891</v>
      </c>
    </row>
    <row r="46" spans="3:12">
      <c r="E46" t="s">
        <v>8</v>
      </c>
      <c r="F46" s="28" t="s">
        <v>6</v>
      </c>
      <c r="G46" s="28"/>
      <c r="H46" s="28"/>
      <c r="I46" s="21">
        <f>I29</f>
        <v>702645.26662300737</v>
      </c>
      <c r="J46" s="21"/>
      <c r="K46" s="21">
        <f>K29</f>
        <v>702623.19</v>
      </c>
      <c r="L46" s="21">
        <f>K29</f>
        <v>702623.19</v>
      </c>
    </row>
    <row r="47" spans="3:12">
      <c r="E47" t="s">
        <v>10</v>
      </c>
      <c r="F47" s="28" t="s">
        <v>7</v>
      </c>
      <c r="G47" s="28"/>
      <c r="H47" s="28"/>
      <c r="I47" s="21">
        <f>I46/25</f>
        <v>28105.810664920296</v>
      </c>
      <c r="J47" s="21"/>
      <c r="K47" s="21">
        <f>K46/25</f>
        <v>28104.927599999999</v>
      </c>
      <c r="L47" s="21">
        <f>L46/25</f>
        <v>28104.927599999999</v>
      </c>
    </row>
    <row r="48" spans="3:12">
      <c r="E48" t="s">
        <v>19</v>
      </c>
      <c r="F48" s="28" t="s">
        <v>9</v>
      </c>
      <c r="G48" s="28"/>
      <c r="H48" s="28"/>
      <c r="I48" s="21">
        <f>I47*39.375%</f>
        <v>11066.662949312366</v>
      </c>
      <c r="J48" s="21"/>
      <c r="K48" s="21">
        <f>K47*39.375%</f>
        <v>11066.315242499999</v>
      </c>
      <c r="L48" s="21">
        <f>L47*37.5%</f>
        <v>10539.34785</v>
      </c>
    </row>
    <row r="49" spans="5:12">
      <c r="E49" t="s">
        <v>13</v>
      </c>
      <c r="F49" s="29" t="s">
        <v>11</v>
      </c>
      <c r="G49" s="29"/>
      <c r="H49" s="29"/>
      <c r="I49" s="21">
        <v>130</v>
      </c>
      <c r="J49" s="21"/>
      <c r="K49" s="21">
        <v>130</v>
      </c>
      <c r="L49" s="21">
        <v>130</v>
      </c>
    </row>
    <row r="50" spans="5:12">
      <c r="E50" t="s">
        <v>14</v>
      </c>
      <c r="F50" s="29" t="s">
        <v>12</v>
      </c>
      <c r="G50" s="29"/>
      <c r="H50" s="29"/>
      <c r="I50" s="21">
        <v>167</v>
      </c>
      <c r="J50" s="21"/>
      <c r="K50" s="21">
        <v>167</v>
      </c>
      <c r="L50" s="21">
        <v>167</v>
      </c>
    </row>
    <row r="51" spans="5:12">
      <c r="E51" t="s">
        <v>16</v>
      </c>
      <c r="F51" s="28" t="s">
        <v>15</v>
      </c>
      <c r="G51" s="28"/>
      <c r="H51" s="28"/>
      <c r="I51" s="21">
        <f>I48*I49/I50</f>
        <v>8614.7675653329788</v>
      </c>
      <c r="J51" s="21"/>
      <c r="K51" s="21">
        <f>K48*K49/K50</f>
        <v>8614.4968953592816</v>
      </c>
      <c r="L51" s="21">
        <f>L48*L49/L50</f>
        <v>8204.2827574850307</v>
      </c>
    </row>
    <row r="52" spans="5:12">
      <c r="E52" t="s">
        <v>18</v>
      </c>
      <c r="F52" s="29" t="s">
        <v>17</v>
      </c>
      <c r="G52" s="29"/>
      <c r="H52" s="29"/>
      <c r="I52" s="21">
        <f>I51/12</f>
        <v>717.89729711108157</v>
      </c>
      <c r="J52" s="21"/>
      <c r="K52" s="21">
        <f>K51/12</f>
        <v>717.87474127994017</v>
      </c>
      <c r="L52" s="21">
        <f>L51/12</f>
        <v>683.69022979041927</v>
      </c>
    </row>
  </sheetData>
  <sortState ref="A4:J40">
    <sortCondition descending="1" ref="I4:I40"/>
  </sortState>
  <mergeCells count="7">
    <mergeCell ref="F51:H51"/>
    <mergeCell ref="F52:H52"/>
    <mergeCell ref="F46:H46"/>
    <mergeCell ref="F47:H47"/>
    <mergeCell ref="F48:H48"/>
    <mergeCell ref="F49:H49"/>
    <mergeCell ref="F50:H5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4"/>
  <sheetViews>
    <sheetView tabSelected="1" workbookViewId="0">
      <selection activeCell="E15" sqref="E15"/>
    </sheetView>
  </sheetViews>
  <sheetFormatPr baseColWidth="10" defaultRowHeight="14.4"/>
  <sheetData>
    <row r="3" spans="1:5">
      <c r="C3" s="21">
        <v>683.69</v>
      </c>
      <c r="D3" s="21"/>
      <c r="E3" s="21">
        <v>717.87</v>
      </c>
    </row>
    <row r="5" spans="1:5">
      <c r="A5">
        <v>2020</v>
      </c>
      <c r="B5">
        <v>10</v>
      </c>
      <c r="C5" s="32">
        <f>$C$3*B5</f>
        <v>6836.9000000000005</v>
      </c>
      <c r="D5">
        <v>1</v>
      </c>
      <c r="E5" s="32">
        <f>$E$3*D5</f>
        <v>717.87</v>
      </c>
    </row>
    <row r="6" spans="1:5">
      <c r="A6">
        <v>2021</v>
      </c>
      <c r="B6">
        <v>12</v>
      </c>
      <c r="C6" s="32">
        <f t="shared" ref="C6:C10" si="0">$C$3*B6</f>
        <v>8204.2800000000007</v>
      </c>
      <c r="D6">
        <v>12</v>
      </c>
      <c r="E6" s="32">
        <f t="shared" ref="E6:E10" si="1">$E$3*D6</f>
        <v>8614.44</v>
      </c>
    </row>
    <row r="7" spans="1:5">
      <c r="A7">
        <v>2022</v>
      </c>
      <c r="B7">
        <v>12</v>
      </c>
      <c r="C7" s="32">
        <f t="shared" si="0"/>
        <v>8204.2800000000007</v>
      </c>
      <c r="D7">
        <v>12</v>
      </c>
      <c r="E7" s="32">
        <f t="shared" si="1"/>
        <v>8614.44</v>
      </c>
    </row>
    <row r="8" spans="1:5">
      <c r="A8">
        <v>2023</v>
      </c>
      <c r="B8">
        <v>12</v>
      </c>
      <c r="C8" s="32">
        <f t="shared" si="0"/>
        <v>8204.2800000000007</v>
      </c>
      <c r="D8">
        <v>12</v>
      </c>
      <c r="E8" s="32">
        <f t="shared" si="1"/>
        <v>8614.44</v>
      </c>
    </row>
    <row r="9" spans="1:5">
      <c r="A9">
        <v>2024</v>
      </c>
      <c r="B9">
        <v>12</v>
      </c>
      <c r="C9" s="32">
        <f t="shared" si="0"/>
        <v>8204.2800000000007</v>
      </c>
      <c r="D9">
        <v>12</v>
      </c>
      <c r="E9" s="32">
        <f t="shared" si="1"/>
        <v>8614.44</v>
      </c>
    </row>
    <row r="10" spans="1:5">
      <c r="A10">
        <v>2025</v>
      </c>
      <c r="B10">
        <v>2</v>
      </c>
      <c r="C10" s="32">
        <f t="shared" si="0"/>
        <v>1367.38</v>
      </c>
      <c r="D10">
        <v>2</v>
      </c>
      <c r="E10" s="32">
        <f t="shared" si="1"/>
        <v>1435.74</v>
      </c>
    </row>
    <row r="11" spans="1:5">
      <c r="C11" s="32">
        <f>SUM(C5:C10)</f>
        <v>41021.399999999994</v>
      </c>
      <c r="E11" s="32">
        <f>SUM(E5:E10)</f>
        <v>36611.370000000003</v>
      </c>
    </row>
    <row r="13" spans="1:5">
      <c r="C13" s="33">
        <v>911</v>
      </c>
      <c r="E13" s="33">
        <v>911</v>
      </c>
    </row>
    <row r="14" spans="1:5">
      <c r="A14">
        <v>2025</v>
      </c>
      <c r="B14">
        <v>10</v>
      </c>
      <c r="C14" s="32">
        <f>$C$13*B14</f>
        <v>9110</v>
      </c>
      <c r="D14">
        <v>10</v>
      </c>
      <c r="E14" s="32">
        <f>$E$13*D14</f>
        <v>9110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Paiement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2020-12-10T14:49:34Z</dcterms:created>
  <dcterms:modified xsi:type="dcterms:W3CDTF">2020-12-15T13:28:10Z</dcterms:modified>
</cp:coreProperties>
</file>