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omments1.xml" ContentType="application/vnd.openxmlformats-officedocument.spreadsheetml.comments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omments2.xml" ContentType="application/vnd.openxmlformats-officedocument.spreadsheetml.comments+xml"/>
  <Override PartName="/xl/tables/table7.xml" ContentType="application/vnd.openxmlformats-officedocument.spreadsheetml.table+xml"/>
  <Override PartName="/xl/comments3.xml" ContentType="application/vnd.openxmlformats-officedocument.spreadsheetml.comments+xml"/>
  <Override PartName="/xl/tables/table8.xml" ContentType="application/vnd.openxmlformats-officedocument.spreadsheetml.table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T\SCI\ASL\2024\Charges - appel de provisions\"/>
    </mc:Choice>
  </mc:AlternateContent>
  <xr:revisionPtr revIDLastSave="0" documentId="13_ncr:1_{DE3BF6B7-1392-4AFE-BAAF-FECEB7C56B59}" xr6:coauthVersionLast="47" xr6:coauthVersionMax="47" xr10:uidLastSave="{00000000-0000-0000-0000-000000000000}"/>
  <bookViews>
    <workbookView xWindow="32190" yWindow="-6420" windowWidth="21600" windowHeight="11775" activeTab="3" xr2:uid="{2470AF01-57E0-40E2-80C5-A69487EA6098}"/>
  </bookViews>
  <sheets>
    <sheet name="Feuil1" sheetId="1" r:id="rId1"/>
    <sheet name="2021" sheetId="2" r:id="rId2"/>
    <sheet name="2022" sheetId="3" r:id="rId3"/>
    <sheet name="2023" sheetId="4" r:id="rId4"/>
    <sheet name="2024" sheetId="6" r:id="rId5"/>
    <sheet name="2025" sheetId="9" r:id="rId6"/>
    <sheet name="Récap" sheetId="8" r:id="rId7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1" i="9" l="1"/>
  <c r="P52" i="6"/>
  <c r="P51" i="6"/>
  <c r="P50" i="6"/>
  <c r="N52" i="6"/>
  <c r="P49" i="6" l="1"/>
  <c r="P48" i="6"/>
  <c r="P47" i="6"/>
  <c r="N25" i="9"/>
  <c r="M25" i="9"/>
  <c r="B24" i="9"/>
  <c r="G23" i="9"/>
  <c r="E23" i="9"/>
  <c r="J23" i="9" s="1"/>
  <c r="D23" i="9"/>
  <c r="I23" i="9" s="1"/>
  <c r="C23" i="9"/>
  <c r="H23" i="9" s="1"/>
  <c r="G22" i="9"/>
  <c r="E22" i="9"/>
  <c r="J22" i="9" s="1"/>
  <c r="D22" i="9"/>
  <c r="I22" i="9" s="1"/>
  <c r="C22" i="9"/>
  <c r="H22" i="9" s="1"/>
  <c r="G21" i="9"/>
  <c r="E21" i="9"/>
  <c r="J21" i="9" s="1"/>
  <c r="D21" i="9"/>
  <c r="C21" i="9"/>
  <c r="M13" i="9"/>
  <c r="B12" i="9"/>
  <c r="G11" i="9"/>
  <c r="E11" i="9"/>
  <c r="J11" i="9" s="1"/>
  <c r="D11" i="9"/>
  <c r="I11" i="9" s="1"/>
  <c r="C11" i="9"/>
  <c r="G10" i="9"/>
  <c r="E10" i="9"/>
  <c r="J10" i="9" s="1"/>
  <c r="D10" i="9"/>
  <c r="I10" i="9" s="1"/>
  <c r="C10" i="9"/>
  <c r="H10" i="9" s="1"/>
  <c r="G9" i="9"/>
  <c r="E9" i="9"/>
  <c r="D9" i="9"/>
  <c r="I9" i="9" s="1"/>
  <c r="C9" i="9"/>
  <c r="H9" i="9" s="1"/>
  <c r="C28" i="8"/>
  <c r="F14" i="8"/>
  <c r="E13" i="8"/>
  <c r="E8" i="8"/>
  <c r="D28" i="8"/>
  <c r="P11" i="2"/>
  <c r="P10" i="2"/>
  <c r="P9" i="2"/>
  <c r="P8" i="2"/>
  <c r="P23" i="2"/>
  <c r="P22" i="2"/>
  <c r="P21" i="2"/>
  <c r="P20" i="2"/>
  <c r="P25" i="2" s="1"/>
  <c r="E22" i="2"/>
  <c r="J22" i="2" s="1"/>
  <c r="E21" i="2"/>
  <c r="E20" i="2"/>
  <c r="D22" i="2"/>
  <c r="D21" i="2"/>
  <c r="I21" i="2" s="1"/>
  <c r="D20" i="2"/>
  <c r="C22" i="2"/>
  <c r="H22" i="2" s="1"/>
  <c r="C21" i="2"/>
  <c r="C20" i="2"/>
  <c r="E37" i="6"/>
  <c r="E36" i="6"/>
  <c r="J36" i="6" s="1"/>
  <c r="E35" i="6"/>
  <c r="D37" i="6"/>
  <c r="D36" i="6"/>
  <c r="D35" i="6"/>
  <c r="C37" i="6"/>
  <c r="H37" i="6" s="1"/>
  <c r="C36" i="6"/>
  <c r="H36" i="6" s="1"/>
  <c r="C35" i="6"/>
  <c r="E22" i="4"/>
  <c r="E21" i="4"/>
  <c r="J21" i="4" s="1"/>
  <c r="E20" i="4"/>
  <c r="D22" i="4"/>
  <c r="I22" i="4" s="1"/>
  <c r="D21" i="4"/>
  <c r="I21" i="4" s="1"/>
  <c r="D20" i="4"/>
  <c r="C22" i="4"/>
  <c r="H22" i="4" s="1"/>
  <c r="C21" i="4"/>
  <c r="H21" i="4" s="1"/>
  <c r="C20" i="4"/>
  <c r="H20" i="4" s="1"/>
  <c r="P23" i="3"/>
  <c r="P22" i="3"/>
  <c r="P21" i="3"/>
  <c r="P20" i="3"/>
  <c r="P24" i="4"/>
  <c r="P23" i="4"/>
  <c r="P22" i="4"/>
  <c r="P21" i="4"/>
  <c r="P20" i="4"/>
  <c r="P11" i="4"/>
  <c r="P10" i="4"/>
  <c r="P9" i="4"/>
  <c r="P8" i="4"/>
  <c r="E10" i="4"/>
  <c r="J10" i="4" s="1"/>
  <c r="E9" i="4"/>
  <c r="J9" i="4" s="1"/>
  <c r="E8" i="4"/>
  <c r="D10" i="4"/>
  <c r="I10" i="4" s="1"/>
  <c r="D9" i="4"/>
  <c r="D8" i="4"/>
  <c r="C10" i="4"/>
  <c r="H10" i="4" s="1"/>
  <c r="C9" i="4"/>
  <c r="H9" i="4" s="1"/>
  <c r="C8" i="4"/>
  <c r="N13" i="4"/>
  <c r="P8" i="3"/>
  <c r="P13" i="3" s="1"/>
  <c r="P11" i="3"/>
  <c r="P10" i="3"/>
  <c r="P9" i="3"/>
  <c r="E22" i="3"/>
  <c r="J22" i="3" s="1"/>
  <c r="E21" i="3"/>
  <c r="E20" i="3"/>
  <c r="E23" i="3" s="1"/>
  <c r="D22" i="3"/>
  <c r="I22" i="3" s="1"/>
  <c r="D21" i="3"/>
  <c r="D20" i="3"/>
  <c r="B23" i="3"/>
  <c r="C22" i="3"/>
  <c r="H22" i="3" s="1"/>
  <c r="C21" i="3"/>
  <c r="H21" i="3" s="1"/>
  <c r="C20" i="3"/>
  <c r="N25" i="2"/>
  <c r="M25" i="2"/>
  <c r="B23" i="2"/>
  <c r="G22" i="2"/>
  <c r="I22" i="2"/>
  <c r="G21" i="2"/>
  <c r="J21" i="2"/>
  <c r="H21" i="2"/>
  <c r="G20" i="2"/>
  <c r="M25" i="4"/>
  <c r="B23" i="4"/>
  <c r="G22" i="4"/>
  <c r="J22" i="4"/>
  <c r="N25" i="4"/>
  <c r="G21" i="4"/>
  <c r="G20" i="4"/>
  <c r="M13" i="4"/>
  <c r="B11" i="4"/>
  <c r="G10" i="4"/>
  <c r="G9" i="4"/>
  <c r="I9" i="4"/>
  <c r="G8" i="4"/>
  <c r="N25" i="3"/>
  <c r="M25" i="3"/>
  <c r="G22" i="3"/>
  <c r="G21" i="3"/>
  <c r="J21" i="3"/>
  <c r="I21" i="3"/>
  <c r="G20" i="3"/>
  <c r="M52" i="6"/>
  <c r="M25" i="6"/>
  <c r="B50" i="6"/>
  <c r="B24" i="6"/>
  <c r="G49" i="6"/>
  <c r="E49" i="6"/>
  <c r="J49" i="6" s="1"/>
  <c r="D49" i="6"/>
  <c r="I49" i="6" s="1"/>
  <c r="C49" i="6"/>
  <c r="H49" i="6" s="1"/>
  <c r="G23" i="6"/>
  <c r="E23" i="6"/>
  <c r="J23" i="6" s="1"/>
  <c r="D23" i="6"/>
  <c r="I23" i="6" s="1"/>
  <c r="C23" i="6"/>
  <c r="H23" i="6" s="1"/>
  <c r="G48" i="6"/>
  <c r="E48" i="6"/>
  <c r="J48" i="6" s="1"/>
  <c r="D48" i="6"/>
  <c r="I48" i="6" s="1"/>
  <c r="C48" i="6"/>
  <c r="H48" i="6" s="1"/>
  <c r="G22" i="6"/>
  <c r="E22" i="6"/>
  <c r="J22" i="6" s="1"/>
  <c r="D22" i="6"/>
  <c r="I22" i="6" s="1"/>
  <c r="C22" i="6"/>
  <c r="H22" i="6" s="1"/>
  <c r="G47" i="6"/>
  <c r="E47" i="6"/>
  <c r="J47" i="6" s="1"/>
  <c r="D47" i="6"/>
  <c r="C47" i="6"/>
  <c r="C50" i="6" s="1"/>
  <c r="G21" i="6"/>
  <c r="E21" i="6"/>
  <c r="J21" i="6" s="1"/>
  <c r="D21" i="6"/>
  <c r="I21" i="6" s="1"/>
  <c r="C21" i="6"/>
  <c r="H21" i="6" s="1"/>
  <c r="B44" i="6"/>
  <c r="B18" i="6"/>
  <c r="G43" i="6"/>
  <c r="E43" i="6"/>
  <c r="J43" i="6" s="1"/>
  <c r="D43" i="6"/>
  <c r="I43" i="6" s="1"/>
  <c r="C43" i="6"/>
  <c r="H43" i="6" s="1"/>
  <c r="G17" i="6"/>
  <c r="E17" i="6"/>
  <c r="J17" i="6" s="1"/>
  <c r="D17" i="6"/>
  <c r="I17" i="6" s="1"/>
  <c r="C17" i="6"/>
  <c r="H17" i="6" s="1"/>
  <c r="G42" i="6"/>
  <c r="E42" i="6"/>
  <c r="J42" i="6" s="1"/>
  <c r="D42" i="6"/>
  <c r="I42" i="6" s="1"/>
  <c r="C42" i="6"/>
  <c r="H42" i="6" s="1"/>
  <c r="G16" i="6"/>
  <c r="E16" i="6"/>
  <c r="J16" i="6" s="1"/>
  <c r="D16" i="6"/>
  <c r="I16" i="6" s="1"/>
  <c r="C16" i="6"/>
  <c r="H16" i="6" s="1"/>
  <c r="G41" i="6"/>
  <c r="E41" i="6"/>
  <c r="D41" i="6"/>
  <c r="D44" i="6" s="1"/>
  <c r="C41" i="6"/>
  <c r="G15" i="6"/>
  <c r="E15" i="6"/>
  <c r="J15" i="6" s="1"/>
  <c r="D15" i="6"/>
  <c r="I15" i="6" s="1"/>
  <c r="C15" i="6"/>
  <c r="H15" i="6" s="1"/>
  <c r="N39" i="6"/>
  <c r="M39" i="6"/>
  <c r="N13" i="6"/>
  <c r="N14" i="6" s="1"/>
  <c r="M13" i="6"/>
  <c r="M14" i="6" s="1"/>
  <c r="B38" i="6"/>
  <c r="B12" i="6"/>
  <c r="G37" i="6"/>
  <c r="I37" i="6"/>
  <c r="G11" i="6"/>
  <c r="E11" i="6"/>
  <c r="J11" i="6" s="1"/>
  <c r="D11" i="6"/>
  <c r="I11" i="6" s="1"/>
  <c r="C11" i="6"/>
  <c r="H11" i="6" s="1"/>
  <c r="G36" i="6"/>
  <c r="I36" i="6"/>
  <c r="G10" i="6"/>
  <c r="E10" i="6"/>
  <c r="J10" i="6" s="1"/>
  <c r="D10" i="6"/>
  <c r="I10" i="6" s="1"/>
  <c r="C10" i="6"/>
  <c r="H10" i="6" s="1"/>
  <c r="G35" i="6"/>
  <c r="J35" i="6"/>
  <c r="G9" i="6"/>
  <c r="E9" i="6"/>
  <c r="J9" i="6" s="1"/>
  <c r="D9" i="6"/>
  <c r="C9" i="6"/>
  <c r="H9" i="6" s="1"/>
  <c r="C8" i="3"/>
  <c r="H8" i="3" s="1"/>
  <c r="D8" i="3"/>
  <c r="E8" i="3"/>
  <c r="J8" i="3" s="1"/>
  <c r="G8" i="3"/>
  <c r="C9" i="3"/>
  <c r="H9" i="3" s="1"/>
  <c r="D9" i="3"/>
  <c r="I9" i="3" s="1"/>
  <c r="E9" i="3"/>
  <c r="J9" i="3" s="1"/>
  <c r="G9" i="3"/>
  <c r="C10" i="3"/>
  <c r="H10" i="3" s="1"/>
  <c r="D10" i="3"/>
  <c r="I10" i="3" s="1"/>
  <c r="E10" i="3"/>
  <c r="J10" i="3" s="1"/>
  <c r="G10" i="3"/>
  <c r="B11" i="3"/>
  <c r="M13" i="3"/>
  <c r="N13" i="3"/>
  <c r="N13" i="2"/>
  <c r="M13" i="2"/>
  <c r="B11" i="2"/>
  <c r="G10" i="2"/>
  <c r="E10" i="2"/>
  <c r="J10" i="2" s="1"/>
  <c r="D10" i="2"/>
  <c r="I10" i="2" s="1"/>
  <c r="C10" i="2"/>
  <c r="H10" i="2" s="1"/>
  <c r="G9" i="2"/>
  <c r="E9" i="2"/>
  <c r="J9" i="2" s="1"/>
  <c r="D9" i="2"/>
  <c r="I9" i="2" s="1"/>
  <c r="C9" i="2"/>
  <c r="H9" i="2" s="1"/>
  <c r="G8" i="2"/>
  <c r="E8" i="2"/>
  <c r="D8" i="2"/>
  <c r="I8" i="2" s="1"/>
  <c r="C8" i="2"/>
  <c r="H8" i="2" s="1"/>
  <c r="G12" i="6" l="1"/>
  <c r="E12" i="9"/>
  <c r="G12" i="9"/>
  <c r="J24" i="9"/>
  <c r="J25" i="9" s="1"/>
  <c r="C12" i="9"/>
  <c r="G24" i="9"/>
  <c r="J9" i="9"/>
  <c r="J12" i="9" s="1"/>
  <c r="J13" i="9" s="1"/>
  <c r="C24" i="9"/>
  <c r="D24" i="9"/>
  <c r="I12" i="9"/>
  <c r="E24" i="9"/>
  <c r="H21" i="9"/>
  <c r="H24" i="9" s="1"/>
  <c r="H11" i="9"/>
  <c r="H12" i="9" s="1"/>
  <c r="I21" i="9"/>
  <c r="I24" i="9" s="1"/>
  <c r="D12" i="9"/>
  <c r="E14" i="8"/>
  <c r="G14" i="8" s="1"/>
  <c r="C23" i="2"/>
  <c r="E23" i="2"/>
  <c r="D23" i="2"/>
  <c r="C11" i="4"/>
  <c r="D11" i="4"/>
  <c r="C23" i="3"/>
  <c r="P13" i="4"/>
  <c r="P25" i="4"/>
  <c r="E11" i="4"/>
  <c r="D23" i="4"/>
  <c r="E23" i="4"/>
  <c r="G23" i="4"/>
  <c r="I20" i="4"/>
  <c r="I23" i="4" s="1"/>
  <c r="D23" i="3"/>
  <c r="H23" i="4"/>
  <c r="C23" i="4"/>
  <c r="G23" i="3"/>
  <c r="G23" i="2"/>
  <c r="H20" i="2"/>
  <c r="H23" i="2" s="1"/>
  <c r="I20" i="2"/>
  <c r="I23" i="2" s="1"/>
  <c r="J20" i="2"/>
  <c r="J23" i="2" s="1"/>
  <c r="J25" i="2" s="1"/>
  <c r="P14" i="6"/>
  <c r="J20" i="4"/>
  <c r="J23" i="4" s="1"/>
  <c r="J25" i="4" s="1"/>
  <c r="G11" i="4"/>
  <c r="H8" i="4"/>
  <c r="H11" i="4" s="1"/>
  <c r="I8" i="4"/>
  <c r="I11" i="4" s="1"/>
  <c r="J8" i="4"/>
  <c r="J11" i="4" s="1"/>
  <c r="J13" i="4" s="1"/>
  <c r="H20" i="3"/>
  <c r="H23" i="3" s="1"/>
  <c r="I20" i="3"/>
  <c r="I23" i="3" s="1"/>
  <c r="J20" i="3"/>
  <c r="J23" i="3" s="1"/>
  <c r="J25" i="3" s="1"/>
  <c r="G38" i="6"/>
  <c r="G24" i="6"/>
  <c r="J12" i="6"/>
  <c r="J13" i="6" s="1"/>
  <c r="G18" i="6"/>
  <c r="D50" i="6"/>
  <c r="D12" i="6"/>
  <c r="C44" i="6"/>
  <c r="I24" i="6"/>
  <c r="H24" i="6"/>
  <c r="G50" i="6"/>
  <c r="E44" i="6"/>
  <c r="J24" i="6"/>
  <c r="J25" i="6" s="1"/>
  <c r="I9" i="6"/>
  <c r="I12" i="6" s="1"/>
  <c r="E38" i="6"/>
  <c r="G44" i="6"/>
  <c r="C24" i="6"/>
  <c r="C38" i="6"/>
  <c r="D24" i="6"/>
  <c r="E50" i="6"/>
  <c r="D38" i="6"/>
  <c r="I18" i="6"/>
  <c r="E24" i="6"/>
  <c r="H12" i="6"/>
  <c r="J18" i="6"/>
  <c r="J19" i="6" s="1"/>
  <c r="I47" i="6"/>
  <c r="I50" i="6" s="1"/>
  <c r="H18" i="6"/>
  <c r="J50" i="6"/>
  <c r="J52" i="6" s="1"/>
  <c r="J37" i="6"/>
  <c r="J38" i="6" s="1"/>
  <c r="J39" i="6" s="1"/>
  <c r="H41" i="6"/>
  <c r="H44" i="6" s="1"/>
  <c r="C18" i="6"/>
  <c r="I41" i="6"/>
  <c r="I44" i="6" s="1"/>
  <c r="D18" i="6"/>
  <c r="H35" i="6"/>
  <c r="H38" i="6" s="1"/>
  <c r="C12" i="6"/>
  <c r="J41" i="6"/>
  <c r="J44" i="6" s="1"/>
  <c r="J45" i="6" s="1"/>
  <c r="E18" i="6"/>
  <c r="I35" i="6"/>
  <c r="I38" i="6" s="1"/>
  <c r="E12" i="6"/>
  <c r="H47" i="6"/>
  <c r="H50" i="6" s="1"/>
  <c r="G11" i="2"/>
  <c r="H11" i="2"/>
  <c r="I11" i="2"/>
  <c r="E11" i="2"/>
  <c r="J11" i="3"/>
  <c r="J13" i="3" s="1"/>
  <c r="E11" i="3"/>
  <c r="G11" i="3"/>
  <c r="D11" i="3"/>
  <c r="H11" i="3"/>
  <c r="I8" i="3"/>
  <c r="I11" i="3" s="1"/>
  <c r="C11" i="3"/>
  <c r="J8" i="2"/>
  <c r="J11" i="2" s="1"/>
  <c r="J13" i="2" s="1"/>
  <c r="C11" i="2"/>
  <c r="D11" i="2"/>
  <c r="W10" i="1"/>
  <c r="W9" i="1"/>
  <c r="W8" i="1"/>
  <c r="W11" i="1" s="1"/>
  <c r="V10" i="1"/>
  <c r="AA10" i="1" s="1"/>
  <c r="V9" i="1"/>
  <c r="AA9" i="1" s="1"/>
  <c r="V8" i="1"/>
  <c r="U10" i="1"/>
  <c r="U9" i="1"/>
  <c r="U11" i="1" s="1"/>
  <c r="U8" i="1"/>
  <c r="AF20" i="1"/>
  <c r="AH20" i="1" s="1"/>
  <c r="AF16" i="1"/>
  <c r="AF17" i="1"/>
  <c r="W17" i="1"/>
  <c r="AB17" i="1" s="1"/>
  <c r="W16" i="1"/>
  <c r="AB16" i="1" s="1"/>
  <c r="W15" i="1"/>
  <c r="V17" i="1"/>
  <c r="V16" i="1"/>
  <c r="AA16" i="1" s="1"/>
  <c r="V15" i="1"/>
  <c r="U17" i="1"/>
  <c r="Z17" i="1" s="1"/>
  <c r="U16" i="1"/>
  <c r="U15" i="1"/>
  <c r="AE38" i="1"/>
  <c r="V37" i="1"/>
  <c r="T37" i="1"/>
  <c r="Z36" i="1"/>
  <c r="Y36" i="1"/>
  <c r="W36" i="1"/>
  <c r="AB36" i="1" s="1"/>
  <c r="V36" i="1"/>
  <c r="AA36" i="1" s="1"/>
  <c r="U36" i="1"/>
  <c r="Y35" i="1"/>
  <c r="W35" i="1"/>
  <c r="AB35" i="1" s="1"/>
  <c r="V35" i="1"/>
  <c r="AA35" i="1" s="1"/>
  <c r="U35" i="1"/>
  <c r="Z35" i="1" s="1"/>
  <c r="Y34" i="1"/>
  <c r="Y37" i="1" s="1"/>
  <c r="W34" i="1"/>
  <c r="AB34" i="1" s="1"/>
  <c r="AB37" i="1" s="1"/>
  <c r="AB38" i="1" s="1"/>
  <c r="V34" i="1"/>
  <c r="AA34" i="1" s="1"/>
  <c r="U34" i="1"/>
  <c r="U37" i="1" s="1"/>
  <c r="T31" i="1"/>
  <c r="Y30" i="1"/>
  <c r="W30" i="1"/>
  <c r="AB30" i="1" s="1"/>
  <c r="V30" i="1"/>
  <c r="AA30" i="1" s="1"/>
  <c r="U30" i="1"/>
  <c r="Z30" i="1" s="1"/>
  <c r="AB29" i="1"/>
  <c r="Y29" i="1"/>
  <c r="W29" i="1"/>
  <c r="V29" i="1"/>
  <c r="AA29" i="1" s="1"/>
  <c r="U29" i="1"/>
  <c r="Z29" i="1" s="1"/>
  <c r="AB28" i="1"/>
  <c r="AB31" i="1" s="1"/>
  <c r="AB32" i="1" s="1"/>
  <c r="AA28" i="1"/>
  <c r="AA31" i="1" s="1"/>
  <c r="Y28" i="1"/>
  <c r="Y31" i="1" s="1"/>
  <c r="W28" i="1"/>
  <c r="V28" i="1"/>
  <c r="V31" i="1" s="1"/>
  <c r="U28" i="1"/>
  <c r="Z28" i="1" s="1"/>
  <c r="Z31" i="1" s="1"/>
  <c r="AF26" i="1"/>
  <c r="AE26" i="1"/>
  <c r="T25" i="1"/>
  <c r="AA24" i="1"/>
  <c r="Z24" i="1"/>
  <c r="Y24" i="1"/>
  <c r="W24" i="1"/>
  <c r="W25" i="1" s="1"/>
  <c r="V24" i="1"/>
  <c r="U24" i="1"/>
  <c r="Z23" i="1"/>
  <c r="Y23" i="1"/>
  <c r="W23" i="1"/>
  <c r="AB23" i="1" s="1"/>
  <c r="V23" i="1"/>
  <c r="AA23" i="1" s="1"/>
  <c r="U23" i="1"/>
  <c r="Y22" i="1"/>
  <c r="Y25" i="1" s="1"/>
  <c r="W22" i="1"/>
  <c r="AB22" i="1" s="1"/>
  <c r="V22" i="1"/>
  <c r="V25" i="1" s="1"/>
  <c r="U22" i="1"/>
  <c r="U25" i="1" s="1"/>
  <c r="AE20" i="1"/>
  <c r="T18" i="1"/>
  <c r="AA17" i="1"/>
  <c r="Y17" i="1"/>
  <c r="Z16" i="1"/>
  <c r="Y16" i="1"/>
  <c r="Y15" i="1"/>
  <c r="W18" i="1"/>
  <c r="V18" i="1"/>
  <c r="AF13" i="1"/>
  <c r="AH13" i="1" s="1"/>
  <c r="T11" i="1"/>
  <c r="AB10" i="1"/>
  <c r="Z10" i="1"/>
  <c r="Y10" i="1"/>
  <c r="Y9" i="1"/>
  <c r="AB9" i="1"/>
  <c r="Z8" i="1"/>
  <c r="Y8" i="1"/>
  <c r="C8" i="1"/>
  <c r="C11" i="1" s="1"/>
  <c r="D8" i="1"/>
  <c r="I8" i="1" s="1"/>
  <c r="I11" i="1" s="1"/>
  <c r="E8" i="1"/>
  <c r="J8" i="1" s="1"/>
  <c r="G8" i="1"/>
  <c r="G11" i="1" s="1"/>
  <c r="H8" i="1"/>
  <c r="C9" i="1"/>
  <c r="D9" i="1"/>
  <c r="E9" i="1"/>
  <c r="J9" i="1" s="1"/>
  <c r="G9" i="1"/>
  <c r="H9" i="1"/>
  <c r="H11" i="1" s="1"/>
  <c r="I9" i="1"/>
  <c r="C10" i="1"/>
  <c r="D10" i="1"/>
  <c r="E10" i="1"/>
  <c r="G10" i="1"/>
  <c r="H10" i="1"/>
  <c r="I10" i="1"/>
  <c r="J10" i="1"/>
  <c r="B11" i="1"/>
  <c r="M13" i="1"/>
  <c r="N13" i="1"/>
  <c r="C15" i="1"/>
  <c r="C18" i="1" s="1"/>
  <c r="D15" i="1"/>
  <c r="I15" i="1" s="1"/>
  <c r="I18" i="1" s="1"/>
  <c r="E15" i="1"/>
  <c r="J15" i="1" s="1"/>
  <c r="J18" i="1" s="1"/>
  <c r="J20" i="1" s="1"/>
  <c r="G15" i="1"/>
  <c r="G18" i="1" s="1"/>
  <c r="H15" i="1"/>
  <c r="H18" i="1" s="1"/>
  <c r="C16" i="1"/>
  <c r="D16" i="1"/>
  <c r="E16" i="1"/>
  <c r="J16" i="1" s="1"/>
  <c r="G16" i="1"/>
  <c r="H16" i="1"/>
  <c r="I16" i="1"/>
  <c r="C17" i="1"/>
  <c r="D17" i="1"/>
  <c r="E17" i="1"/>
  <c r="G17" i="1"/>
  <c r="H17" i="1"/>
  <c r="I17" i="1"/>
  <c r="J17" i="1"/>
  <c r="B18" i="1"/>
  <c r="M20" i="1"/>
  <c r="N20" i="1"/>
  <c r="P20" i="1"/>
  <c r="C22" i="1"/>
  <c r="H22" i="1" s="1"/>
  <c r="H25" i="1" s="1"/>
  <c r="D22" i="1"/>
  <c r="D25" i="1" s="1"/>
  <c r="E22" i="1"/>
  <c r="J22" i="1" s="1"/>
  <c r="G22" i="1"/>
  <c r="G25" i="1" s="1"/>
  <c r="C23" i="1"/>
  <c r="D23" i="1"/>
  <c r="I23" i="1" s="1"/>
  <c r="E23" i="1"/>
  <c r="J23" i="1" s="1"/>
  <c r="G23" i="1"/>
  <c r="H23" i="1"/>
  <c r="C24" i="1"/>
  <c r="D24" i="1"/>
  <c r="E24" i="1"/>
  <c r="J24" i="1" s="1"/>
  <c r="G24" i="1"/>
  <c r="H24" i="1"/>
  <c r="I24" i="1"/>
  <c r="B25" i="1"/>
  <c r="M26" i="1"/>
  <c r="N26" i="1"/>
  <c r="M27" i="1"/>
  <c r="C28" i="1"/>
  <c r="H28" i="1" s="1"/>
  <c r="D28" i="1"/>
  <c r="E28" i="1"/>
  <c r="G28" i="1"/>
  <c r="G31" i="1" s="1"/>
  <c r="I28" i="1"/>
  <c r="J28" i="1"/>
  <c r="C29" i="1"/>
  <c r="H29" i="1" s="1"/>
  <c r="D29" i="1"/>
  <c r="I29" i="1" s="1"/>
  <c r="E29" i="1"/>
  <c r="G29" i="1"/>
  <c r="J29" i="1"/>
  <c r="C30" i="1"/>
  <c r="H30" i="1" s="1"/>
  <c r="D30" i="1"/>
  <c r="I30" i="1" s="1"/>
  <c r="E30" i="1"/>
  <c r="J30" i="1" s="1"/>
  <c r="G30" i="1"/>
  <c r="B31" i="1"/>
  <c r="D31" i="1"/>
  <c r="E31" i="1"/>
  <c r="C34" i="1"/>
  <c r="C37" i="1" s="1"/>
  <c r="D34" i="1"/>
  <c r="I34" i="1" s="1"/>
  <c r="E34" i="1"/>
  <c r="E37" i="1" s="1"/>
  <c r="G34" i="1"/>
  <c r="C35" i="1"/>
  <c r="H35" i="1" s="1"/>
  <c r="D35" i="1"/>
  <c r="I35" i="1" s="1"/>
  <c r="E35" i="1"/>
  <c r="J35" i="1" s="1"/>
  <c r="G35" i="1"/>
  <c r="C36" i="1"/>
  <c r="D36" i="1"/>
  <c r="I36" i="1" s="1"/>
  <c r="E36" i="1"/>
  <c r="J36" i="1" s="1"/>
  <c r="G36" i="1"/>
  <c r="H36" i="1"/>
  <c r="B37" i="1"/>
  <c r="G37" i="1"/>
  <c r="M38" i="1"/>
  <c r="R20" i="1"/>
  <c r="R13" i="1"/>
  <c r="P25" i="3" l="1"/>
  <c r="AF27" i="1"/>
  <c r="N27" i="1"/>
  <c r="P27" i="1" s="1"/>
  <c r="V11" i="1"/>
  <c r="Z11" i="1"/>
  <c r="Z9" i="1"/>
  <c r="Y11" i="1"/>
  <c r="Y18" i="1"/>
  <c r="AA37" i="1"/>
  <c r="U31" i="1"/>
  <c r="W37" i="1"/>
  <c r="AA8" i="1"/>
  <c r="AA11" i="1" s="1"/>
  <c r="AA15" i="1"/>
  <c r="AA18" i="1" s="1"/>
  <c r="Z22" i="1"/>
  <c r="Z25" i="1" s="1"/>
  <c r="AB24" i="1"/>
  <c r="AB25" i="1" s="1"/>
  <c r="AB26" i="1" s="1"/>
  <c r="W31" i="1"/>
  <c r="AB8" i="1"/>
  <c r="AB11" i="1" s="1"/>
  <c r="AB13" i="1" s="1"/>
  <c r="AB15" i="1"/>
  <c r="AB18" i="1" s="1"/>
  <c r="AB20" i="1" s="1"/>
  <c r="AA22" i="1"/>
  <c r="AA25" i="1" s="1"/>
  <c r="Z34" i="1"/>
  <c r="Z37" i="1" s="1"/>
  <c r="J31" i="1"/>
  <c r="J32" i="1" s="1"/>
  <c r="J25" i="1"/>
  <c r="J26" i="1" s="1"/>
  <c r="I31" i="1"/>
  <c r="I37" i="1"/>
  <c r="J11" i="1"/>
  <c r="J13" i="1" s="1"/>
  <c r="H31" i="1"/>
  <c r="D37" i="1"/>
  <c r="E25" i="1"/>
  <c r="J34" i="1"/>
  <c r="J37" i="1" s="1"/>
  <c r="J38" i="1" s="1"/>
  <c r="E18" i="1"/>
  <c r="E11" i="1"/>
  <c r="C25" i="1"/>
  <c r="D18" i="1"/>
  <c r="D11" i="1"/>
  <c r="H34" i="1"/>
  <c r="H37" i="1" s="1"/>
  <c r="I22" i="1"/>
  <c r="I25" i="1" s="1"/>
  <c r="C31" i="1"/>
  <c r="U18" i="1"/>
  <c r="Z15" i="1"/>
  <c r="Z18" i="1" s="1"/>
  <c r="AE13" i="1" l="1"/>
  <c r="AE27" i="1" s="1"/>
  <c r="AH2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Th. THOMAS</author>
  </authors>
  <commentList>
    <comment ref="P16" authorId="0" shapeId="0" xr:uid="{32241B75-3B35-4CEB-BC0E-42565043B3FE}">
      <text>
        <r>
          <rPr>
            <b/>
            <sz val="9"/>
            <color indexed="81"/>
            <rFont val="Tahoma"/>
            <family val="2"/>
          </rPr>
          <t>Th. THOMAS:</t>
        </r>
        <r>
          <rPr>
            <sz val="9"/>
            <color indexed="81"/>
            <rFont val="Tahoma"/>
            <family val="2"/>
          </rPr>
          <t xml:space="preserve">
reste dû au 19/04/2023</t>
        </r>
      </text>
    </comment>
    <comment ref="AH16" authorId="0" shapeId="0" xr:uid="{69F4A5E0-ECD9-4C45-BFEA-BD2FD3BB9796}">
      <text>
        <r>
          <rPr>
            <b/>
            <sz val="9"/>
            <color indexed="81"/>
            <rFont val="Tahoma"/>
            <family val="2"/>
          </rPr>
          <t>Th. THOMAS:</t>
        </r>
        <r>
          <rPr>
            <sz val="9"/>
            <color indexed="81"/>
            <rFont val="Tahoma"/>
            <family val="2"/>
          </rPr>
          <t xml:space="preserve">
reste dû au 19/04/2023</t>
        </r>
      </text>
    </comment>
    <comment ref="P20" authorId="0" shapeId="0" xr:uid="{E3EA7447-CFC8-4ED3-8262-56D524AC8EC6}">
      <text>
        <r>
          <rPr>
            <b/>
            <sz val="9"/>
            <color indexed="81"/>
            <rFont val="Tahoma"/>
            <family val="2"/>
          </rPr>
          <t>Th. THOMAS:</t>
        </r>
        <r>
          <rPr>
            <sz val="9"/>
            <color indexed="81"/>
            <rFont val="Tahoma"/>
            <family val="2"/>
          </rPr>
          <t xml:space="preserve">
19/04/2023
</t>
        </r>
      </text>
    </comment>
    <comment ref="AH20" authorId="0" shapeId="0" xr:uid="{B019F6A5-CFBD-4B91-8151-B5AEAB9CCE53}">
      <text>
        <r>
          <rPr>
            <b/>
            <sz val="9"/>
            <color indexed="81"/>
            <rFont val="Tahoma"/>
            <family val="2"/>
          </rPr>
          <t>Th. THOMAS:</t>
        </r>
        <r>
          <rPr>
            <sz val="9"/>
            <color indexed="81"/>
            <rFont val="Tahoma"/>
            <family val="2"/>
          </rPr>
          <t xml:space="preserve">
19/04/2023
</t>
        </r>
      </text>
    </comment>
    <comment ref="P27" authorId="0" shapeId="0" xr:uid="{001CAB36-0419-48E7-915D-CA66158267D0}">
      <text>
        <r>
          <rPr>
            <b/>
            <sz val="9"/>
            <color indexed="81"/>
            <rFont val="Tahoma"/>
            <family val="2"/>
          </rPr>
          <t>Th. THOMAS (02/10/2024) :</t>
        </r>
        <r>
          <rPr>
            <sz val="9"/>
            <color indexed="81"/>
            <rFont val="Tahoma"/>
            <family val="2"/>
          </rPr>
          <t xml:space="preserve">
budget 2024 : 49 000 € provisions à payer : 14 825,50
budget 2024 : 43 600 €  provisions payées : 11 032,00
régul. budget AG 17/09/2024                       3 793,50 €
Au 02/10/2024 :
A payer 2 758,00 € sur solde budget 2024 base 43 600 €
A payer 3 793,50 € sur regul budget 2024 AGO du 17/09/2024
Attendre verification des factures comptabilisées par Olliade en 2024 pour payer 2 758 + 3 793,50 €</t>
        </r>
      </text>
    </comment>
    <comment ref="AH27" authorId="0" shapeId="0" xr:uid="{C4945FE9-C280-4C53-AEC9-0E764E26083C}">
      <text>
        <r>
          <rPr>
            <b/>
            <sz val="9"/>
            <color indexed="81"/>
            <rFont val="Tahoma"/>
            <family val="2"/>
          </rPr>
          <t>Th. THOMAS (02/10/2024) :</t>
        </r>
        <r>
          <rPr>
            <sz val="9"/>
            <color indexed="81"/>
            <rFont val="Tahoma"/>
            <family val="2"/>
          </rPr>
          <t xml:space="preserve">
budget 2024 : 49 000 € provisions à payer : 14 825,50
budget 2024 : 43 600 €  provisions payées : 11 032,00
régul. budget AG 17/09/2024                       3 793,50 €
Au 02/10/2024 :
A payer 2 758,00 € sur solde budget 2024 base 43 600 €
A payer 3 793,50 € sur regul budget 2024 AGO du 17/09/2024
Attendre verification des factures comptabilisées par Olliade en 2024 pour payer 2 758 + 3 793,50 €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Th. THOMAS</author>
  </authors>
  <commentList>
    <comment ref="P13" authorId="0" shapeId="0" xr:uid="{DAD0C0B9-5B8E-406F-A0A6-F27CCFD14740}">
      <text>
        <r>
          <rPr>
            <b/>
            <sz val="9"/>
            <color indexed="81"/>
            <rFont val="Tahoma"/>
            <family val="2"/>
          </rPr>
          <t>Th. THOMAS:</t>
        </r>
        <r>
          <rPr>
            <sz val="9"/>
            <color indexed="81"/>
            <rFont val="Tahoma"/>
            <family val="2"/>
          </rPr>
          <t xml:space="preserve">
19/04/2023
</t>
        </r>
      </text>
    </comment>
    <comment ref="P25" authorId="0" shapeId="0" xr:uid="{F016DCC0-16BF-4672-BAFF-AADFEE9B4C48}">
      <text>
        <r>
          <rPr>
            <b/>
            <sz val="9"/>
            <color indexed="81"/>
            <rFont val="Tahoma"/>
            <family val="2"/>
          </rPr>
          <t>Th. THOMAS:</t>
        </r>
        <r>
          <rPr>
            <sz val="9"/>
            <color indexed="81"/>
            <rFont val="Tahoma"/>
            <family val="2"/>
          </rPr>
          <t xml:space="preserve">
19/04/2023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Th. THOMAS</author>
  </authors>
  <commentList>
    <comment ref="P14" authorId="0" shapeId="0" xr:uid="{7AAB5D9E-8662-4865-B479-137C94C19104}">
      <text>
        <r>
          <rPr>
            <b/>
            <sz val="9"/>
            <color indexed="81"/>
            <rFont val="Tahoma"/>
            <family val="2"/>
          </rPr>
          <t>Th. THOMAS (02/10/2024) :</t>
        </r>
        <r>
          <rPr>
            <sz val="9"/>
            <color indexed="81"/>
            <rFont val="Tahoma"/>
            <family val="2"/>
          </rPr>
          <t xml:space="preserve">
budget 2024 : 49 000 € provisions à payer : 14 825,50
budget 2024 : 43 600 €  provisions payées : 11 032,00
régul. budget AG 17/09/2024                       3 793,50 €
Au 02/10/2024 :
A payer 2 758,00 € sur solde budget 2024 base 43 600 €
A payer 3 793,50 € sur regul budget 2024 AGO du 17/09/2024
Attendre verification des factures comptabilisées par Olliade en 2024 pour payer 2 758 + 3 793,50 €</t>
        </r>
      </text>
    </comment>
    <comment ref="P40" authorId="0" shapeId="0" xr:uid="{33510602-787F-41FD-9572-13D0E45CEC51}">
      <text>
        <r>
          <rPr>
            <b/>
            <sz val="9"/>
            <color indexed="81"/>
            <rFont val="Tahoma"/>
            <family val="2"/>
          </rPr>
          <t>Th. THOMAS (02/10/2024) :</t>
        </r>
        <r>
          <rPr>
            <sz val="9"/>
            <color indexed="81"/>
            <rFont val="Tahoma"/>
            <family val="2"/>
          </rPr>
          <t xml:space="preserve">
budget 2024 : 49 000 € provisions à payer : 14 825,50
budget 2024 : 43 600 €  provisions payées : 11 032,00
régul. budget AG 17/09/2024                       3 793,50 €
Au 02/10/2024 :
A payer 2 758,00 € sur solde budget 2024 base 43 600 €
A payer 3 793,50 € sur regul budget 2024 AGO du 17/09/2024
Attendre verification des factures comptabilisées par Olliade en 2024 pour payer 2 758 + 3 793,50 €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Th. THOMAS</author>
  </authors>
  <commentList>
    <comment ref="E7" authorId="0" shapeId="0" xr:uid="{BE1D3DFE-2247-4547-9A42-2A0F19BD1577}">
      <text>
        <r>
          <rPr>
            <b/>
            <sz val="9"/>
            <color indexed="81"/>
            <rFont val="Tahoma"/>
            <family val="2"/>
          </rPr>
          <t>Th. THOMAS:</t>
        </r>
        <r>
          <rPr>
            <sz val="9"/>
            <color indexed="81"/>
            <rFont val="Tahoma"/>
            <family val="2"/>
          </rPr>
          <t xml:space="preserve">
Virement émis le 22/10/2024</t>
        </r>
      </text>
    </comment>
    <comment ref="E12" authorId="0" shapeId="0" xr:uid="{552A54C7-9137-4B55-915B-02B6937CA32A}">
      <text>
        <r>
          <rPr>
            <b/>
            <sz val="9"/>
            <color indexed="81"/>
            <rFont val="Tahoma"/>
            <family val="2"/>
          </rPr>
          <t>Th. THOMAS:</t>
        </r>
        <r>
          <rPr>
            <sz val="9"/>
            <color indexed="81"/>
            <rFont val="Tahoma"/>
            <family val="2"/>
          </rPr>
          <t xml:space="preserve">
Virement émis le 28/10/2024</t>
        </r>
      </text>
    </comment>
  </commentList>
</comments>
</file>

<file path=xl/sharedStrings.xml><?xml version="1.0" encoding="utf-8"?>
<sst xmlns="http://schemas.openxmlformats.org/spreadsheetml/2006/main" count="509" uniqueCount="78">
  <si>
    <t>RIVP</t>
  </si>
  <si>
    <t>SEQENS</t>
  </si>
  <si>
    <t>SCI MT</t>
  </si>
  <si>
    <t>Grille A</t>
  </si>
  <si>
    <t>Grille B</t>
  </si>
  <si>
    <t>Charges générales</t>
  </si>
  <si>
    <t>2022 - Budget</t>
  </si>
  <si>
    <t>2023 - Budget</t>
  </si>
  <si>
    <t>2024 - Budget</t>
  </si>
  <si>
    <t>Provisions trimestrielles</t>
  </si>
  <si>
    <t>2025 - Budget</t>
  </si>
  <si>
    <t>2T2022</t>
  </si>
  <si>
    <t>1T2022</t>
  </si>
  <si>
    <t>3T2022</t>
  </si>
  <si>
    <t>4T2022</t>
  </si>
  <si>
    <t>2T2023</t>
  </si>
  <si>
    <t>3T2023</t>
  </si>
  <si>
    <t>4T2023</t>
  </si>
  <si>
    <t>1T2023</t>
  </si>
  <si>
    <t>1T2024</t>
  </si>
  <si>
    <t>2T2024</t>
  </si>
  <si>
    <t>3T2024</t>
  </si>
  <si>
    <t>4T2024</t>
  </si>
  <si>
    <t>solde dû au 19/04/2023</t>
  </si>
  <si>
    <t>Colonne1</t>
  </si>
  <si>
    <t>Colonne2</t>
  </si>
  <si>
    <t>Colonne3</t>
  </si>
  <si>
    <t>Colonne4</t>
  </si>
  <si>
    <t>Colonne5</t>
  </si>
  <si>
    <t>Colonne6</t>
  </si>
  <si>
    <t>Colonne7</t>
  </si>
  <si>
    <t>Colonne8</t>
  </si>
  <si>
    <t>Colonne9</t>
  </si>
  <si>
    <t>Colonne10</t>
  </si>
  <si>
    <t>Colonne11</t>
  </si>
  <si>
    <t>Colonne12</t>
  </si>
  <si>
    <t>Colonne13</t>
  </si>
  <si>
    <t>Colonne14</t>
  </si>
  <si>
    <t>Colonne15</t>
  </si>
  <si>
    <t>Colonne16</t>
  </si>
  <si>
    <t>payé</t>
  </si>
  <si>
    <t>Rbst B3E</t>
  </si>
  <si>
    <t>date paiement</t>
  </si>
  <si>
    <t>Colonne122</t>
  </si>
  <si>
    <t>solde au 08/09/2024</t>
  </si>
  <si>
    <t>4671100 DGL</t>
  </si>
  <si>
    <t>Relevés des dépenses</t>
  </si>
  <si>
    <t>2021T1</t>
  </si>
  <si>
    <t>2021T2</t>
  </si>
  <si>
    <t>2021T3</t>
  </si>
  <si>
    <t>2021T4</t>
  </si>
  <si>
    <t>2022T1</t>
  </si>
  <si>
    <t>2023T3</t>
  </si>
  <si>
    <t>2023T2</t>
  </si>
  <si>
    <t>2022T2</t>
  </si>
  <si>
    <t>2022T3</t>
  </si>
  <si>
    <t>2022T4</t>
  </si>
  <si>
    <t>2023T1</t>
  </si>
  <si>
    <t>2023T4</t>
  </si>
  <si>
    <t>2024T1</t>
  </si>
  <si>
    <t>2024T2</t>
  </si>
  <si>
    <t>Dépenses</t>
  </si>
  <si>
    <t>Payé</t>
  </si>
  <si>
    <t>AG 25/06/2021 -neuvième résolution - budget prévisionnel 2022</t>
  </si>
  <si>
    <t>AG 17/09/2024 - septième résolution - approbation des comptes comptable exercice 2022</t>
  </si>
  <si>
    <t>AG 21/04/2023 -huitième résolution - budget prévisionnel 2023</t>
  </si>
  <si>
    <t>AG 17/09/2024 - sixième résolution - approbation des comptes comptable exercice 2021</t>
  </si>
  <si>
    <t>AG 17/09/2024 - huitième résolution - approbation des comptes comptable exercice 2023</t>
  </si>
  <si>
    <t>AG 17/09/2024 - douzième résolution - ajustement budget 2024</t>
  </si>
  <si>
    <t>solde dû au</t>
  </si>
  <si>
    <t xml:space="preserve">solde dû au </t>
  </si>
  <si>
    <t>Répartition annuelle</t>
  </si>
  <si>
    <t>Trimestrielle</t>
  </si>
  <si>
    <t>1T2025</t>
  </si>
  <si>
    <t>2T2025</t>
  </si>
  <si>
    <t>3T2025</t>
  </si>
  <si>
    <t>4T2025</t>
  </si>
  <si>
    <t>AG 17/09/2025 - douzième résolution - budget prévisionnel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</si>
</sst>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 ;[Red]\-#,##0\ "/>
    <numFmt numFmtId="165" formatCode="#,##0.00_ ;[Red]\-#,##0.00\ "/>
  </numFmts>
  <fonts count="9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5"/>
      <name val="Calibri"/>
      <family val="2"/>
      <scheme val="minor"/>
    </font>
    <font>
      <sz val="11"/>
      <name val="Calibri"/>
      <family val="2"/>
      <scheme val="minor"/>
    </font>
    <font>
      <sz val="11"/>
      <color theme="9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0" fillId="0" borderId="0" xfId="0" applyAlignment="1">
      <alignment horizontal="center" vertical="center"/>
    </xf>
    <xf numFmtId="164" fontId="0" fillId="0" borderId="0" xfId="0" applyNumberFormat="1"/>
    <xf numFmtId="9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5" fontId="0" fillId="0" borderId="0" xfId="0" applyNumberFormat="1"/>
    <xf numFmtId="0" fontId="1" fillId="0" borderId="0" xfId="0" applyFont="1"/>
    <xf numFmtId="164" fontId="1" fillId="0" borderId="0" xfId="0" applyNumberFormat="1" applyFont="1"/>
    <xf numFmtId="165" fontId="1" fillId="0" borderId="0" xfId="0" applyNumberFormat="1" applyFont="1"/>
    <xf numFmtId="164" fontId="0" fillId="0" borderId="0" xfId="0" applyNumberFormat="1" applyAlignment="1">
      <alignment horizontal="center"/>
    </xf>
    <xf numFmtId="164" fontId="0" fillId="0" borderId="0" xfId="0" applyNumberFormat="1" applyAlignment="1">
      <alignment vertical="center"/>
    </xf>
    <xf numFmtId="14" fontId="0" fillId="0" borderId="0" xfId="0" applyNumberFormat="1"/>
    <xf numFmtId="4" fontId="0" fillId="0" borderId="0" xfId="0" applyNumberFormat="1"/>
    <xf numFmtId="0" fontId="0" fillId="2" borderId="0" xfId="0" applyFill="1"/>
    <xf numFmtId="164" fontId="0" fillId="2" borderId="0" xfId="0" applyNumberFormat="1" applyFill="1"/>
    <xf numFmtId="165" fontId="0" fillId="2" borderId="0" xfId="0" applyNumberFormat="1" applyFill="1"/>
    <xf numFmtId="0" fontId="0" fillId="2" borderId="0" xfId="0" applyFill="1" applyAlignment="1">
      <alignment horizontal="center" vertical="center"/>
    </xf>
    <xf numFmtId="4" fontId="0" fillId="2" borderId="0" xfId="0" applyNumberFormat="1" applyFill="1"/>
    <xf numFmtId="14" fontId="0" fillId="2" borderId="0" xfId="0" applyNumberFormat="1" applyFill="1"/>
    <xf numFmtId="165" fontId="0" fillId="0" borderId="0" xfId="0" applyNumberFormat="1" applyAlignment="1">
      <alignment horizontal="center" vertical="center"/>
    </xf>
    <xf numFmtId="165" fontId="4" fillId="0" borderId="0" xfId="0" applyNumberFormat="1" applyFont="1"/>
    <xf numFmtId="165" fontId="0" fillId="0" borderId="0" xfId="0" applyNumberFormat="1" applyAlignment="1">
      <alignment horizontal="right" vertical="center"/>
    </xf>
    <xf numFmtId="164" fontId="0" fillId="0" borderId="0" xfId="0" applyNumberFormat="1" applyAlignment="1">
      <alignment horizontal="center" wrapText="1"/>
    </xf>
    <xf numFmtId="14" fontId="0" fillId="0" borderId="0" xfId="0" applyNumberFormat="1" applyAlignment="1">
      <alignment horizontal="center" vertical="center" wrapText="1"/>
    </xf>
    <xf numFmtId="165" fontId="0" fillId="2" borderId="0" xfId="0" applyNumberFormat="1" applyFill="1" applyAlignment="1">
      <alignment horizontal="right" vertical="center"/>
    </xf>
    <xf numFmtId="4" fontId="0" fillId="3" borderId="1" xfId="0" applyNumberFormat="1" applyFill="1" applyBorder="1"/>
    <xf numFmtId="165" fontId="0" fillId="0" borderId="1" xfId="0" applyNumberFormat="1" applyBorder="1"/>
    <xf numFmtId="165" fontId="0" fillId="3" borderId="1" xfId="0" applyNumberFormat="1" applyFill="1" applyBorder="1"/>
    <xf numFmtId="14" fontId="0" fillId="0" borderId="0" xfId="0" applyNumberFormat="1" applyAlignment="1">
      <alignment horizontal="right" vertical="center"/>
    </xf>
    <xf numFmtId="165" fontId="0" fillId="2" borderId="1" xfId="0" applyNumberFormat="1" applyFill="1" applyBorder="1" applyAlignment="1">
      <alignment horizontal="right" vertical="center"/>
    </xf>
    <xf numFmtId="0" fontId="0" fillId="3" borderId="2" xfId="0" applyFill="1" applyBorder="1"/>
    <xf numFmtId="0" fontId="0" fillId="3" borderId="1" xfId="0" applyFill="1" applyBorder="1"/>
    <xf numFmtId="0" fontId="0" fillId="3" borderId="3" xfId="0" applyFill="1" applyBorder="1"/>
    <xf numFmtId="0" fontId="0" fillId="0" borderId="2" xfId="0" applyBorder="1"/>
    <xf numFmtId="0" fontId="0" fillId="0" borderId="1" xfId="0" applyBorder="1"/>
    <xf numFmtId="0" fontId="0" fillId="0" borderId="3" xfId="0" applyBorder="1"/>
    <xf numFmtId="165" fontId="6" fillId="0" borderId="0" xfId="0" applyNumberFormat="1" applyFont="1"/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9" fontId="0" fillId="3" borderId="1" xfId="0" applyNumberFormat="1" applyFill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 vertical="center"/>
    </xf>
    <xf numFmtId="164" fontId="0" fillId="3" borderId="1" xfId="0" applyNumberFormat="1" applyFill="1" applyBorder="1"/>
    <xf numFmtId="9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0" fillId="0" borderId="1" xfId="0" applyNumberFormat="1" applyBorder="1"/>
    <xf numFmtId="164" fontId="0" fillId="3" borderId="1" xfId="0" applyNumberFormat="1" applyFill="1" applyBorder="1" applyAlignment="1">
      <alignment vertical="center"/>
    </xf>
    <xf numFmtId="164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 wrapText="1"/>
    </xf>
    <xf numFmtId="14" fontId="0" fillId="0" borderId="3" xfId="0" applyNumberForma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14" fontId="0" fillId="3" borderId="1" xfId="0" applyNumberFormat="1" applyFill="1" applyBorder="1"/>
    <xf numFmtId="165" fontId="0" fillId="3" borderId="3" xfId="0" applyNumberFormat="1" applyFill="1" applyBorder="1"/>
    <xf numFmtId="165" fontId="6" fillId="0" borderId="1" xfId="0" applyNumberFormat="1" applyFont="1" applyBorder="1"/>
    <xf numFmtId="14" fontId="0" fillId="0" borderId="1" xfId="0" applyNumberFormat="1" applyBorder="1"/>
    <xf numFmtId="165" fontId="0" fillId="0" borderId="3" xfId="0" applyNumberFormat="1" applyBorder="1"/>
    <xf numFmtId="165" fontId="6" fillId="3" borderId="1" xfId="0" applyNumberFormat="1" applyFont="1" applyFill="1" applyBorder="1"/>
    <xf numFmtId="0" fontId="0" fillId="2" borderId="2" xfId="0" applyFill="1" applyBorder="1"/>
    <xf numFmtId="164" fontId="0" fillId="2" borderId="1" xfId="0" applyNumberFormat="1" applyFill="1" applyBorder="1"/>
    <xf numFmtId="165" fontId="0" fillId="2" borderId="1" xfId="0" applyNumberFormat="1" applyFill="1" applyBorder="1"/>
    <xf numFmtId="0" fontId="0" fillId="2" borderId="1" xfId="0" applyFill="1" applyBorder="1"/>
    <xf numFmtId="0" fontId="0" fillId="2" borderId="1" xfId="0" applyFill="1" applyBorder="1" applyAlignment="1">
      <alignment horizontal="center" vertical="center"/>
    </xf>
    <xf numFmtId="165" fontId="0" fillId="2" borderId="3" xfId="0" applyNumberFormat="1" applyFill="1" applyBorder="1"/>
    <xf numFmtId="14" fontId="0" fillId="3" borderId="2" xfId="0" applyNumberFormat="1" applyFill="1" applyBorder="1" applyAlignment="1">
      <alignment horizontal="right" vertical="center"/>
    </xf>
    <xf numFmtId="165" fontId="0" fillId="3" borderId="1" xfId="0" applyNumberFormat="1" applyFill="1" applyBorder="1" applyAlignment="1">
      <alignment horizontal="right" vertical="center"/>
    </xf>
    <xf numFmtId="165" fontId="4" fillId="3" borderId="3" xfId="0" applyNumberFormat="1" applyFont="1" applyFill="1" applyBorder="1"/>
    <xf numFmtId="0" fontId="1" fillId="0" borderId="2" xfId="0" applyFont="1" applyBorder="1"/>
    <xf numFmtId="164" fontId="1" fillId="0" borderId="1" xfId="0" applyNumberFormat="1" applyFont="1" applyBorder="1"/>
    <xf numFmtId="0" fontId="1" fillId="0" borderId="1" xfId="0" applyFont="1" applyBorder="1"/>
    <xf numFmtId="165" fontId="1" fillId="0" borderId="1" xfId="0" applyNumberFormat="1" applyFont="1" applyBorder="1"/>
    <xf numFmtId="0" fontId="1" fillId="3" borderId="2" xfId="0" applyFont="1" applyFill="1" applyBorder="1"/>
    <xf numFmtId="164" fontId="1" fillId="3" borderId="1" xfId="0" applyNumberFormat="1" applyFont="1" applyFill="1" applyBorder="1"/>
    <xf numFmtId="0" fontId="1" fillId="3" borderId="1" xfId="0" applyFont="1" applyFill="1" applyBorder="1"/>
    <xf numFmtId="165" fontId="1" fillId="3" borderId="1" xfId="0" applyNumberFormat="1" applyFont="1" applyFill="1" applyBorder="1"/>
    <xf numFmtId="0" fontId="0" fillId="2" borderId="3" xfId="0" applyFill="1" applyBorder="1"/>
    <xf numFmtId="165" fontId="0" fillId="3" borderId="1" xfId="0" applyNumberFormat="1" applyFill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65" fontId="0" fillId="2" borderId="1" xfId="0" applyNumberForma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4" fontId="0" fillId="0" borderId="1" xfId="0" applyNumberFormat="1" applyBorder="1"/>
    <xf numFmtId="4" fontId="0" fillId="2" borderId="1" xfId="0" applyNumberFormat="1" applyFill="1" applyBorder="1"/>
    <xf numFmtId="14" fontId="0" fillId="2" borderId="1" xfId="0" applyNumberFormat="1" applyFill="1" applyBorder="1"/>
    <xf numFmtId="0" fontId="6" fillId="0" borderId="2" xfId="0" applyFont="1" applyBorder="1" applyAlignment="1">
      <alignment horizontal="center" vertical="center"/>
    </xf>
    <xf numFmtId="165" fontId="7" fillId="3" borderId="1" xfId="0" applyNumberFormat="1" applyFont="1" applyFill="1" applyBorder="1"/>
    <xf numFmtId="0" fontId="6" fillId="0" borderId="0" xfId="0" applyFont="1"/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165" fontId="6" fillId="0" borderId="0" xfId="0" applyNumberFormat="1" applyFont="1" applyAlignment="1">
      <alignment horizontal="right" vertical="center"/>
    </xf>
    <xf numFmtId="165" fontId="8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14" fontId="0" fillId="0" borderId="2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160"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165" formatCode="#,##0.00_ ;[Red]\-#,##0.00\ "/>
    </dxf>
    <dxf>
      <numFmt numFmtId="165" formatCode="#,##0.00_ ;[Red]\-#,##0.00\ "/>
    </dxf>
    <dxf>
      <numFmt numFmtId="165" formatCode="#,##0.00_ ;[Red]\-#,##0.00\ "/>
    </dxf>
    <dxf>
      <numFmt numFmtId="165" formatCode="#,##0.00_ ;[Red]\-#,##0.00\ "/>
    </dxf>
    <dxf>
      <numFmt numFmtId="165" formatCode="#,##0.00_ ;[Red]\-#,##0.00\ "/>
    </dxf>
    <dxf>
      <numFmt numFmtId="165" formatCode="#,##0.00_ ;[Red]\-#,##0.00\ "/>
    </dxf>
    <dxf>
      <numFmt numFmtId="165" formatCode="#,##0.00_ ;[Red]\-#,##0.00\ "/>
    </dxf>
    <dxf>
      <numFmt numFmtId="165" formatCode="#,##0.00_ ;[Red]\-#,##0.00\ "/>
    </dxf>
    <dxf>
      <numFmt numFmtId="164" formatCode="#,##0_ ;[Red]\-#,##0\ "/>
    </dxf>
    <dxf>
      <numFmt numFmtId="164" formatCode="#,##0_ ;[Red]\-#,##0\ "/>
    </dxf>
    <dxf>
      <numFmt numFmtId="164" formatCode="#,##0_ ;[Red]\-#,##0\ "/>
    </dxf>
    <dxf>
      <numFmt numFmtId="164" formatCode="#,##0_ ;[Red]\-#,##0\ "/>
    </dxf>
    <dxf>
      <numFmt numFmtId="164" formatCode="#,##0_ ;[Red]\-#,##0\ "/>
    </dxf>
    <dxf>
      <numFmt numFmtId="164" formatCode="#,##0_ ;[Red]\-#,##0\ "/>
    </dxf>
    <dxf>
      <numFmt numFmtId="164" formatCode="#,##0_ ;[Red]\-#,##0\ "/>
    </dxf>
    <dxf>
      <numFmt numFmtId="164" formatCode="#,##0_ ;[Red]\-#,##0\ 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165" formatCode="#,##0.00_ ;[Red]\-#,##0.00\ "/>
    </dxf>
    <dxf>
      <numFmt numFmtId="165" formatCode="#,##0.00_ ;[Red]\-#,##0.00\ "/>
    </dxf>
    <dxf>
      <numFmt numFmtId="165" formatCode="#,##0.00_ ;[Red]\-#,##0.00\ "/>
    </dxf>
    <dxf>
      <numFmt numFmtId="165" formatCode="#,##0.00_ ;[Red]\-#,##0.00\ "/>
    </dxf>
    <dxf>
      <numFmt numFmtId="165" formatCode="#,##0.00_ ;[Red]\-#,##0.00\ "/>
    </dxf>
    <dxf>
      <numFmt numFmtId="165" formatCode="#,##0.00_ ;[Red]\-#,##0.00\ "/>
    </dxf>
    <dxf>
      <numFmt numFmtId="165" formatCode="#,##0.00_ ;[Red]\-#,##0.00\ "/>
    </dxf>
    <dxf>
      <numFmt numFmtId="165" formatCode="#,##0.00_ ;[Red]\-#,##0.00\ "/>
    </dxf>
    <dxf>
      <numFmt numFmtId="164" formatCode="#,##0_ ;[Red]\-#,##0\ "/>
    </dxf>
    <dxf>
      <numFmt numFmtId="164" formatCode="#,##0_ ;[Red]\-#,##0\ "/>
    </dxf>
    <dxf>
      <numFmt numFmtId="164" formatCode="#,##0_ ;[Red]\-#,##0\ "/>
    </dxf>
    <dxf>
      <numFmt numFmtId="164" formatCode="#,##0_ ;[Red]\-#,##0\ "/>
    </dxf>
    <dxf>
      <numFmt numFmtId="164" formatCode="#,##0_ ;[Red]\-#,##0\ "/>
    </dxf>
    <dxf>
      <numFmt numFmtId="164" formatCode="#,##0_ ;[Red]\-#,##0\ "/>
    </dxf>
    <dxf>
      <numFmt numFmtId="164" formatCode="#,##0_ ;[Red]\-#,##0\ "/>
    </dxf>
    <dxf>
      <numFmt numFmtId="164" formatCode="#,##0_ ;[Red]\-#,##0\ 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165" formatCode="#,##0.00_ ;[Red]\-#,##0.00\ "/>
    </dxf>
    <dxf>
      <numFmt numFmtId="165" formatCode="#,##0.00_ ;[Red]\-#,##0.00\ "/>
    </dxf>
    <dxf>
      <numFmt numFmtId="165" formatCode="#,##0.00_ ;[Red]\-#,##0.00\ "/>
    </dxf>
    <dxf>
      <numFmt numFmtId="165" formatCode="#,##0.00_ ;[Red]\-#,##0.00\ "/>
    </dxf>
    <dxf>
      <numFmt numFmtId="165" formatCode="#,##0.00_ ;[Red]\-#,##0.00\ "/>
    </dxf>
    <dxf>
      <numFmt numFmtId="165" formatCode="#,##0.00_ ;[Red]\-#,##0.00\ "/>
    </dxf>
    <dxf>
      <numFmt numFmtId="165" formatCode="#,##0.00_ ;[Red]\-#,##0.00\ "/>
    </dxf>
    <dxf>
      <numFmt numFmtId="165" formatCode="#,##0.00_ ;[Red]\-#,##0.00\ "/>
    </dxf>
    <dxf>
      <numFmt numFmtId="164" formatCode="#,##0_ ;[Red]\-#,##0\ "/>
    </dxf>
    <dxf>
      <numFmt numFmtId="164" formatCode="#,##0_ ;[Red]\-#,##0\ "/>
    </dxf>
    <dxf>
      <numFmt numFmtId="164" formatCode="#,##0_ ;[Red]\-#,##0\ "/>
    </dxf>
    <dxf>
      <numFmt numFmtId="164" formatCode="#,##0_ ;[Red]\-#,##0\ "/>
    </dxf>
    <dxf>
      <numFmt numFmtId="164" formatCode="#,##0_ ;[Red]\-#,##0\ "/>
    </dxf>
    <dxf>
      <numFmt numFmtId="164" formatCode="#,##0_ ;[Red]\-#,##0\ "/>
    </dxf>
    <dxf>
      <numFmt numFmtId="164" formatCode="#,##0_ ;[Red]\-#,##0\ "/>
    </dxf>
    <dxf>
      <numFmt numFmtId="164" formatCode="#,##0_ ;[Red]\-#,##0\ 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165" formatCode="#,##0.00_ ;[Red]\-#,##0.00\ "/>
    </dxf>
    <dxf>
      <numFmt numFmtId="165" formatCode="#,##0.00_ ;[Red]\-#,##0.00\ "/>
    </dxf>
    <dxf>
      <numFmt numFmtId="165" formatCode="#,##0.00_ ;[Red]\-#,##0.00\ "/>
    </dxf>
    <dxf>
      <numFmt numFmtId="165" formatCode="#,##0.00_ ;[Red]\-#,##0.00\ "/>
    </dxf>
    <dxf>
      <numFmt numFmtId="165" formatCode="#,##0.00_ ;[Red]\-#,##0.00\ "/>
    </dxf>
    <dxf>
      <numFmt numFmtId="165" formatCode="#,##0.00_ ;[Red]\-#,##0.00\ "/>
    </dxf>
    <dxf>
      <numFmt numFmtId="165" formatCode="#,##0.00_ ;[Red]\-#,##0.00\ "/>
    </dxf>
    <dxf>
      <numFmt numFmtId="165" formatCode="#,##0.00_ ;[Red]\-#,##0.00\ "/>
    </dxf>
    <dxf>
      <numFmt numFmtId="164" formatCode="#,##0_ ;[Red]\-#,##0\ "/>
    </dxf>
    <dxf>
      <numFmt numFmtId="164" formatCode="#,##0_ ;[Red]\-#,##0\ "/>
    </dxf>
    <dxf>
      <numFmt numFmtId="164" formatCode="#,##0_ ;[Red]\-#,##0\ "/>
    </dxf>
    <dxf>
      <numFmt numFmtId="164" formatCode="#,##0_ ;[Red]\-#,##0\ "/>
    </dxf>
    <dxf>
      <numFmt numFmtId="164" formatCode="#,##0_ ;[Red]\-#,##0\ "/>
    </dxf>
    <dxf>
      <numFmt numFmtId="164" formatCode="#,##0_ ;[Red]\-#,##0\ "/>
    </dxf>
    <dxf>
      <numFmt numFmtId="164" formatCode="#,##0_ ;[Red]\-#,##0\ "/>
    </dxf>
    <dxf>
      <numFmt numFmtId="164" formatCode="#,##0_ ;[Red]\-#,##0\ 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165" formatCode="#,##0.00_ ;[Red]\-#,##0.00\ "/>
    </dxf>
    <dxf>
      <numFmt numFmtId="165" formatCode="#,##0.00_ ;[Red]\-#,##0.00\ "/>
    </dxf>
    <dxf>
      <numFmt numFmtId="165" formatCode="#,##0.00_ ;[Red]\-#,##0.00\ "/>
    </dxf>
    <dxf>
      <numFmt numFmtId="165" formatCode="#,##0.00_ ;[Red]\-#,##0.00\ "/>
    </dxf>
    <dxf>
      <numFmt numFmtId="165" formatCode="#,##0.00_ ;[Red]\-#,##0.00\ "/>
    </dxf>
    <dxf>
      <numFmt numFmtId="165" formatCode="#,##0.00_ ;[Red]\-#,##0.00\ "/>
    </dxf>
    <dxf>
      <numFmt numFmtId="165" formatCode="#,##0.00_ ;[Red]\-#,##0.00\ "/>
    </dxf>
    <dxf>
      <numFmt numFmtId="165" formatCode="#,##0.00_ ;[Red]\-#,##0.00\ "/>
    </dxf>
    <dxf>
      <numFmt numFmtId="164" formatCode="#,##0_ ;[Red]\-#,##0\ "/>
    </dxf>
    <dxf>
      <numFmt numFmtId="164" formatCode="#,##0_ ;[Red]\-#,##0\ "/>
    </dxf>
    <dxf>
      <numFmt numFmtId="164" formatCode="#,##0_ ;[Red]\-#,##0\ "/>
    </dxf>
    <dxf>
      <numFmt numFmtId="164" formatCode="#,##0_ ;[Red]\-#,##0\ "/>
    </dxf>
    <dxf>
      <numFmt numFmtId="164" formatCode="#,##0_ ;[Red]\-#,##0\ "/>
    </dxf>
    <dxf>
      <numFmt numFmtId="164" formatCode="#,##0_ ;[Red]\-#,##0\ "/>
    </dxf>
    <dxf>
      <numFmt numFmtId="164" formatCode="#,##0_ ;[Red]\-#,##0\ "/>
    </dxf>
    <dxf>
      <numFmt numFmtId="164" formatCode="#,##0_ ;[Red]\-#,##0\ 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165" formatCode="#,##0.00_ ;[Red]\-#,##0.00\ "/>
    </dxf>
    <dxf>
      <numFmt numFmtId="165" formatCode="#,##0.00_ ;[Red]\-#,##0.00\ "/>
    </dxf>
    <dxf>
      <numFmt numFmtId="165" formatCode="#,##0.00_ ;[Red]\-#,##0.00\ "/>
    </dxf>
    <dxf>
      <numFmt numFmtId="165" formatCode="#,##0.00_ ;[Red]\-#,##0.00\ "/>
    </dxf>
    <dxf>
      <numFmt numFmtId="165" formatCode="#,##0.00_ ;[Red]\-#,##0.00\ "/>
    </dxf>
    <dxf>
      <numFmt numFmtId="165" formatCode="#,##0.00_ ;[Red]\-#,##0.00\ "/>
    </dxf>
    <dxf>
      <numFmt numFmtId="165" formatCode="#,##0.00_ ;[Red]\-#,##0.00\ "/>
    </dxf>
    <dxf>
      <numFmt numFmtId="165" formatCode="#,##0.00_ ;[Red]\-#,##0.00\ "/>
    </dxf>
    <dxf>
      <numFmt numFmtId="164" formatCode="#,##0_ ;[Red]\-#,##0\ "/>
    </dxf>
    <dxf>
      <numFmt numFmtId="164" formatCode="#,##0_ ;[Red]\-#,##0\ "/>
    </dxf>
    <dxf>
      <numFmt numFmtId="164" formatCode="#,##0_ ;[Red]\-#,##0\ "/>
    </dxf>
    <dxf>
      <numFmt numFmtId="164" formatCode="#,##0_ ;[Red]\-#,##0\ "/>
    </dxf>
    <dxf>
      <numFmt numFmtId="164" formatCode="#,##0_ ;[Red]\-#,##0\ "/>
    </dxf>
    <dxf>
      <numFmt numFmtId="164" formatCode="#,##0_ ;[Red]\-#,##0\ "/>
    </dxf>
    <dxf>
      <numFmt numFmtId="164" formatCode="#,##0_ ;[Red]\-#,##0\ "/>
    </dxf>
    <dxf>
      <numFmt numFmtId="164" formatCode="#,##0_ ;[Red]\-#,##0\ 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165" formatCode="#,##0.00_ ;[Red]\-#,##0.00\ "/>
    </dxf>
    <dxf>
      <numFmt numFmtId="165" formatCode="#,##0.00_ ;[Red]\-#,##0.00\ "/>
    </dxf>
    <dxf>
      <numFmt numFmtId="165" formatCode="#,##0.00_ ;[Red]\-#,##0.00\ "/>
    </dxf>
    <dxf>
      <numFmt numFmtId="165" formatCode="#,##0.00_ ;[Red]\-#,##0.00\ "/>
    </dxf>
    <dxf>
      <numFmt numFmtId="165" formatCode="#,##0.00_ ;[Red]\-#,##0.00\ "/>
    </dxf>
    <dxf>
      <numFmt numFmtId="165" formatCode="#,##0.00_ ;[Red]\-#,##0.00\ "/>
    </dxf>
    <dxf>
      <numFmt numFmtId="165" formatCode="#,##0.00_ ;[Red]\-#,##0.00\ "/>
    </dxf>
    <dxf>
      <numFmt numFmtId="165" formatCode="#,##0.00_ ;[Red]\-#,##0.00\ "/>
    </dxf>
    <dxf>
      <numFmt numFmtId="164" formatCode="#,##0_ ;[Red]\-#,##0\ "/>
    </dxf>
    <dxf>
      <numFmt numFmtId="164" formatCode="#,##0_ ;[Red]\-#,##0\ "/>
    </dxf>
    <dxf>
      <numFmt numFmtId="164" formatCode="#,##0_ ;[Red]\-#,##0\ "/>
    </dxf>
    <dxf>
      <numFmt numFmtId="164" formatCode="#,##0_ ;[Red]\-#,##0\ "/>
    </dxf>
    <dxf>
      <numFmt numFmtId="164" formatCode="#,##0_ ;[Red]\-#,##0\ "/>
    </dxf>
    <dxf>
      <numFmt numFmtId="164" formatCode="#,##0_ ;[Red]\-#,##0\ "/>
    </dxf>
    <dxf>
      <numFmt numFmtId="164" formatCode="#,##0_ ;[Red]\-#,##0\ "/>
    </dxf>
    <dxf>
      <numFmt numFmtId="164" formatCode="#,##0_ ;[Red]\-#,##0\ 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165" formatCode="#,##0.00_ ;[Red]\-#,##0.00\ "/>
    </dxf>
    <dxf>
      <numFmt numFmtId="165" formatCode="#,##0.00_ ;[Red]\-#,##0.00\ "/>
    </dxf>
    <dxf>
      <numFmt numFmtId="165" formatCode="#,##0.00_ ;[Red]\-#,##0.00\ "/>
    </dxf>
    <dxf>
      <numFmt numFmtId="165" formatCode="#,##0.00_ ;[Red]\-#,##0.00\ "/>
    </dxf>
    <dxf>
      <numFmt numFmtId="165" formatCode="#,##0.00_ ;[Red]\-#,##0.00\ "/>
    </dxf>
    <dxf>
      <numFmt numFmtId="165" formatCode="#,##0.00_ ;[Red]\-#,##0.00\ "/>
    </dxf>
    <dxf>
      <numFmt numFmtId="165" formatCode="#,##0.00_ ;[Red]\-#,##0.00\ "/>
    </dxf>
    <dxf>
      <numFmt numFmtId="165" formatCode="#,##0.00_ ;[Red]\-#,##0.00\ "/>
    </dxf>
    <dxf>
      <numFmt numFmtId="164" formatCode="#,##0_ ;[Red]\-#,##0\ "/>
    </dxf>
    <dxf>
      <numFmt numFmtId="164" formatCode="#,##0_ ;[Red]\-#,##0\ "/>
    </dxf>
    <dxf>
      <numFmt numFmtId="164" formatCode="#,##0_ ;[Red]\-#,##0\ "/>
    </dxf>
    <dxf>
      <numFmt numFmtId="164" formatCode="#,##0_ ;[Red]\-#,##0\ "/>
    </dxf>
    <dxf>
      <numFmt numFmtId="164" formatCode="#,##0_ ;[Red]\-#,##0\ "/>
    </dxf>
    <dxf>
      <numFmt numFmtId="164" formatCode="#,##0_ ;[Red]\-#,##0\ "/>
    </dxf>
    <dxf>
      <numFmt numFmtId="164" formatCode="#,##0_ ;[Red]\-#,##0\ "/>
    </dxf>
    <dxf>
      <numFmt numFmtId="164" formatCode="#,##0_ ;[Red]\-#,##0\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20DA8CE-19FC-4EAA-A4D9-BB4A90768024}" name="Tableau2" displayName="Tableau2" ref="A1:P39" totalsRowCount="1">
  <autoFilter ref="A1:P38" xr:uid="{820DA8CE-19FC-4EAA-A4D9-BB4A90768024}"/>
  <tableColumns count="16">
    <tableColumn id="1" xr3:uid="{FD1F3F0E-2F7C-4C3C-9D58-0858C7CF03BA}" name="Colonne1"/>
    <tableColumn id="2" xr3:uid="{1AF29288-936F-475B-8080-5B076CC748D2}" name="Colonne2" dataDxfId="159" totalsRowDxfId="158"/>
    <tableColumn id="3" xr3:uid="{AE6F3434-E9D0-4F4B-9D49-3DAEB87DB8A8}" name="Colonne3" dataDxfId="157" totalsRowDxfId="156"/>
    <tableColumn id="4" xr3:uid="{0FD65498-B58A-41E4-B12A-7BB90E4C645F}" name="Colonne4" dataDxfId="155" totalsRowDxfId="154"/>
    <tableColumn id="5" xr3:uid="{AAE1463F-21FB-4955-8411-2F67C1B12EE0}" name="Colonne5" dataDxfId="153" totalsRowDxfId="152"/>
    <tableColumn id="6" xr3:uid="{5937DFB0-D4AC-44DC-9D8C-9F51EE940295}" name="Colonne6"/>
    <tableColumn id="7" xr3:uid="{84381B8A-D75C-4DAB-98D4-1EFCC2EAE0B8}" name="Colonne7" dataDxfId="151" totalsRowDxfId="150"/>
    <tableColumn id="8" xr3:uid="{FCD082B3-4EE3-40F6-B12F-EADFC092FD9C}" name="Colonne8" dataDxfId="149" totalsRowDxfId="148"/>
    <tableColumn id="9" xr3:uid="{6C482799-8218-4DEC-A7FC-9E5C7DFDA053}" name="Colonne9" dataDxfId="147" totalsRowDxfId="146"/>
    <tableColumn id="10" xr3:uid="{B32287C8-398D-4AA8-9991-98F69200499E}" name="Colonne10" dataDxfId="145" totalsRowDxfId="144"/>
    <tableColumn id="11" xr3:uid="{D5E71CC0-E0B4-4797-A3B7-591C0147BC8F}" name="Colonne11"/>
    <tableColumn id="12" xr3:uid="{14524824-21DD-4D02-B971-F4F655DEFA1D}" name="Colonne12" dataDxfId="143" totalsRowDxfId="142"/>
    <tableColumn id="17" xr3:uid="{ABB51232-36AF-4EB7-A39A-5DEE81DA6DD8}" name="Colonne122" dataDxfId="141" totalsRowDxfId="140"/>
    <tableColumn id="13" xr3:uid="{4184E3BC-B9D3-4888-9FA1-0D69085C0EBC}" name="Colonne13"/>
    <tableColumn id="14" xr3:uid="{758766B8-1ED5-4AB4-9469-ED34115FC27A}" name="Colonne14"/>
    <tableColumn id="15" xr3:uid="{D4715F0C-31B6-4FC1-A824-964893E54EDE}" name="Colonne15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5C52D3D-404F-421A-B97D-492B232A7E56}" name="Tableau22" displayName="Tableau22" ref="S1:AH39" totalsRowCount="1">
  <autoFilter ref="S1:AH38" xr:uid="{95C52D3D-404F-421A-B97D-492B232A7E56}"/>
  <tableColumns count="16">
    <tableColumn id="1" xr3:uid="{A1F1F9D1-0F39-4A88-829F-762FA970CD63}" name="Colonne1"/>
    <tableColumn id="2" xr3:uid="{28DF5286-A2A3-402E-AB07-08AAA11E310A}" name="Colonne2" dataDxfId="139" totalsRowDxfId="138"/>
    <tableColumn id="3" xr3:uid="{A2B331A9-251A-4FA8-869A-DBFC447C1CB2}" name="Colonne3" dataDxfId="137" totalsRowDxfId="136"/>
    <tableColumn id="4" xr3:uid="{E5FA52FC-7CB8-4AE3-B665-078406B65591}" name="Colonne4" dataDxfId="135" totalsRowDxfId="134"/>
    <tableColumn id="5" xr3:uid="{A2B77B79-FCA9-4B95-AD16-405DDEBF89E1}" name="Colonne5" dataDxfId="133" totalsRowDxfId="132"/>
    <tableColumn id="6" xr3:uid="{51950C20-FBE0-48D2-9D5E-5CC298B40FD2}" name="Colonne6"/>
    <tableColumn id="7" xr3:uid="{C3760D50-6689-429B-A074-63257E1998D6}" name="Colonne7" dataDxfId="131" totalsRowDxfId="130"/>
    <tableColumn id="8" xr3:uid="{FAF799CA-8BB9-4BFA-8C3B-2A0B7F25F857}" name="Colonne8" dataDxfId="129" totalsRowDxfId="128"/>
    <tableColumn id="9" xr3:uid="{C0AA9304-604E-4EE0-AAAF-5CB42F9FA928}" name="Colonne9" dataDxfId="127" totalsRowDxfId="126"/>
    <tableColumn id="10" xr3:uid="{32EB647C-2948-44CD-9156-7F8931A81B6A}" name="Colonne10" dataDxfId="125" totalsRowDxfId="124"/>
    <tableColumn id="11" xr3:uid="{8D2BCADF-1E06-4D66-9F62-5920059479E3}" name="Colonne11"/>
    <tableColumn id="12" xr3:uid="{FD7CD1F9-6172-4471-ADEA-69BAB99C3531}" name="Colonne12" dataDxfId="123" totalsRowDxfId="122"/>
    <tableColumn id="17" xr3:uid="{24C1A387-0776-4185-9EB0-A5C454DC94E3}" name="Colonne122" dataDxfId="121" totalsRowDxfId="120"/>
    <tableColumn id="13" xr3:uid="{B77393D0-9A07-4C00-9C6A-7DA6B6C7F73D}" name="Colonne13"/>
    <tableColumn id="14" xr3:uid="{003160FD-DB08-437D-A15D-5AEAE84412F4}" name="Colonne14"/>
    <tableColumn id="15" xr3:uid="{D911187C-E47D-4EB3-9DA6-CF95853EE700}" name="Colonne15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FC45060C-13D6-47C3-B7DB-CD6E63C4C3A5}" name="Tableau24" displayName="Tableau24" ref="A1:P14" totalsRowCount="1">
  <autoFilter ref="A1:P13" xr:uid="{820DA8CE-19FC-4EAA-A4D9-BB4A90768024}"/>
  <tableColumns count="16">
    <tableColumn id="1" xr3:uid="{C5D318A4-E099-4D39-A1AD-258EA04B84C8}" name="Colonne1"/>
    <tableColumn id="2" xr3:uid="{1A2772D3-0405-46C0-AC53-4767215DA832}" name="Colonne2" dataDxfId="119" totalsRowDxfId="118"/>
    <tableColumn id="3" xr3:uid="{B3D29A16-303A-421C-BDBF-1B758EE073CE}" name="Colonne3" dataDxfId="117" totalsRowDxfId="116"/>
    <tableColumn id="4" xr3:uid="{97CB367B-4B30-41E0-8A9B-51EBFE92E475}" name="Colonne4" dataDxfId="115" totalsRowDxfId="114"/>
    <tableColumn id="5" xr3:uid="{8C85D097-D5F0-48FD-A60A-3C8CD5AF0779}" name="Colonne5" dataDxfId="113" totalsRowDxfId="112"/>
    <tableColumn id="6" xr3:uid="{EE822A49-BED5-4341-9EB5-660E208C78D6}" name="Colonne6"/>
    <tableColumn id="7" xr3:uid="{5CB435DF-87CA-41F5-B8CC-2A8B979DDBB8}" name="Colonne7" dataDxfId="111" totalsRowDxfId="110"/>
    <tableColumn id="8" xr3:uid="{2B9FEBB9-FDE3-4BB7-9271-9ACA4759ED37}" name="Colonne8" dataDxfId="109" totalsRowDxfId="108"/>
    <tableColumn id="9" xr3:uid="{97AA64D6-9D77-489A-9AA6-3B1E904CA6FB}" name="Colonne9" dataDxfId="107" totalsRowDxfId="106"/>
    <tableColumn id="10" xr3:uid="{8DA2E94B-00AF-42E0-AC9B-D3F1EB45D311}" name="Colonne10" dataDxfId="105" totalsRowDxfId="104"/>
    <tableColumn id="11" xr3:uid="{FA36D9B5-A49D-409E-9577-E3C5E9EB0100}" name="Colonne11"/>
    <tableColumn id="12" xr3:uid="{3AEFF72C-965D-4710-9BA3-6B64D432862D}" name="Colonne12" dataDxfId="103" totalsRowDxfId="102"/>
    <tableColumn id="17" xr3:uid="{744F37B5-919E-4E2E-9C16-945BBB6B15BB}" name="Colonne122" dataDxfId="101" totalsRowDxfId="100"/>
    <tableColumn id="13" xr3:uid="{6ED762B6-07D1-44D0-818C-80B06519F8DB}" name="Colonne13"/>
    <tableColumn id="14" xr3:uid="{FDF3B037-1F36-4634-AE63-C9EB671C761E}" name="Colonne14"/>
    <tableColumn id="15" xr3:uid="{D2690F9E-14AF-46AA-8303-F694599021F8}" name="Colonne15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A3727E82-4CA0-4398-8EF5-7A4022410D8A}" name="Tableau225" displayName="Tableau225" ref="S1:AH2" insertRow="1" totalsRowShown="0">
  <autoFilter ref="S1:AH2" xr:uid="{95C52D3D-404F-421A-B97D-492B232A7E56}"/>
  <tableColumns count="16">
    <tableColumn id="1" xr3:uid="{21997115-2298-4887-BF68-441B5049BB9A}" name="Colonne1"/>
    <tableColumn id="2" xr3:uid="{9C0E5567-FA2E-4E66-BCB1-30FD7417C77D}" name="Colonne2" dataDxfId="99" totalsRowDxfId="98"/>
    <tableColumn id="3" xr3:uid="{21D31EFB-FB6B-4869-AD72-0AA55442516D}" name="Colonne3" dataDxfId="97" totalsRowDxfId="96"/>
    <tableColumn id="4" xr3:uid="{9411B075-3746-4BF8-A983-B9A30FA0EFFE}" name="Colonne4" dataDxfId="95" totalsRowDxfId="94"/>
    <tableColumn id="5" xr3:uid="{91B8D0B4-F7DB-4C4C-B11B-C4BE83B14ED9}" name="Colonne5" dataDxfId="93" totalsRowDxfId="92"/>
    <tableColumn id="6" xr3:uid="{945F97AF-3D88-4E1D-BFDA-8F54D3A59CFD}" name="Colonne6"/>
    <tableColumn id="7" xr3:uid="{7254E0C6-14AB-4609-A0B4-00D7A258236A}" name="Colonne7" dataDxfId="91" totalsRowDxfId="90"/>
    <tableColumn id="8" xr3:uid="{60A2DFDF-903A-40B9-B267-4962A212F13D}" name="Colonne8" dataDxfId="89" totalsRowDxfId="88"/>
    <tableColumn id="9" xr3:uid="{AF38F0CE-810D-4F01-AF3C-5EFDA737B772}" name="Colonne9" dataDxfId="87" totalsRowDxfId="86"/>
    <tableColumn id="10" xr3:uid="{82FE58B9-9929-446D-B604-6E77AF96FD96}" name="Colonne10" dataDxfId="85" totalsRowDxfId="84"/>
    <tableColumn id="11" xr3:uid="{C03516BA-7CE0-4365-A830-133922421D3E}" name="Colonne11"/>
    <tableColumn id="12" xr3:uid="{45261917-8631-469C-A736-FDE1EC7F815D}" name="Colonne12" dataDxfId="83" totalsRowDxfId="82"/>
    <tableColumn id="17" xr3:uid="{53209078-4265-4F79-AC8B-10B5ED1A8A42}" name="Colonne122" dataDxfId="81" totalsRowDxfId="80"/>
    <tableColumn id="13" xr3:uid="{D5FCB398-B407-4ABA-9CBC-76961CF63F70}" name="Colonne13"/>
    <tableColumn id="14" xr3:uid="{5B045BCE-A10B-45EC-B275-7A9E10178B85}" name="Colonne14"/>
    <tableColumn id="15" xr3:uid="{8277E0BF-05E3-418C-A1C3-E8CA7C6AFE4C}" name="Colonne15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36D5840F-9FE1-4732-965E-0C251443E387}" name="Tableau246" displayName="Tableau246" ref="A1:P13" totalsRowShown="0">
  <autoFilter ref="A1:P13" xr:uid="{820DA8CE-19FC-4EAA-A4D9-BB4A90768024}"/>
  <tableColumns count="16">
    <tableColumn id="1" xr3:uid="{2B1C5386-76B7-4DE4-9550-3E894DF422AD}" name="Colonne1"/>
    <tableColumn id="2" xr3:uid="{357022B5-2932-45E5-A720-2218A0DFE42A}" name="Colonne2" dataDxfId="79" totalsRowDxfId="78"/>
    <tableColumn id="3" xr3:uid="{A5331151-8E32-4048-B1E1-F5547520C4BE}" name="Colonne3" dataDxfId="77" totalsRowDxfId="76"/>
    <tableColumn id="4" xr3:uid="{DE6FCF5C-214A-4415-880D-98C1CA5235BF}" name="Colonne4" dataDxfId="75" totalsRowDxfId="74"/>
    <tableColumn id="5" xr3:uid="{8292040F-06A5-4E88-930D-5A1C01D4631C}" name="Colonne5" dataDxfId="73" totalsRowDxfId="72"/>
    <tableColumn id="6" xr3:uid="{BDC544BE-642A-4520-B17B-FB89675F6E40}" name="Colonne6"/>
    <tableColumn id="7" xr3:uid="{81829156-17FC-4C20-9CB7-514B43A659CF}" name="Colonne7" dataDxfId="71" totalsRowDxfId="70"/>
    <tableColumn id="8" xr3:uid="{EDC1F422-0035-47FB-B6EF-7040E3639E2D}" name="Colonne8" dataDxfId="69" totalsRowDxfId="68"/>
    <tableColumn id="9" xr3:uid="{C549006F-0B65-4536-8546-1D952E33F106}" name="Colonne9" dataDxfId="67" totalsRowDxfId="66"/>
    <tableColumn id="10" xr3:uid="{5BD2EBBC-FF43-4B6B-8915-CA0FD33E0D7D}" name="Colonne10" dataDxfId="65" totalsRowDxfId="64"/>
    <tableColumn id="11" xr3:uid="{6D87BD45-0A59-459B-AA9D-0A2C19674C78}" name="Colonne11"/>
    <tableColumn id="12" xr3:uid="{0F579D67-E3C4-4DB1-AFDD-F46A72A4DCE6}" name="Colonne12" dataDxfId="63" totalsRowDxfId="62"/>
    <tableColumn id="17" xr3:uid="{4E0053F1-D28D-4D8B-8FFA-E2344C7DE938}" name="Colonne122" dataDxfId="61" totalsRowDxfId="60"/>
    <tableColumn id="13" xr3:uid="{55DECB15-E9E7-4261-A940-DF642F88C0C7}" name="Colonne13"/>
    <tableColumn id="14" xr3:uid="{03FD8BFC-98FF-4D1D-AA1B-DA87EA7C28E2}" name="Colonne14"/>
    <tableColumn id="15" xr3:uid="{55D87D32-09A4-4A83-9332-1249ED3D1D53}" name="Colonne15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E56F0B4F-612B-42D4-BBC0-1E888B04604D}" name="Tableau2468" displayName="Tableau2468" ref="A1:P7" totalsRowShown="0">
  <autoFilter ref="A1:P7" xr:uid="{820DA8CE-19FC-4EAA-A4D9-BB4A90768024}"/>
  <tableColumns count="16">
    <tableColumn id="1" xr3:uid="{E39F686D-D9AA-4F7A-9C01-3193A08EEEAE}" name="Colonne1"/>
    <tableColumn id="2" xr3:uid="{D7E024B9-8452-41B5-AC86-5A6BEF77E344}" name="Colonne2" dataDxfId="59" totalsRowDxfId="58"/>
    <tableColumn id="3" xr3:uid="{91D18C09-0FE4-4D6B-ADC7-31FFF14AD254}" name="Colonne3" dataDxfId="57" totalsRowDxfId="56"/>
    <tableColumn id="4" xr3:uid="{82C65BFC-D5B1-4D37-8B02-2DF740CA5876}" name="Colonne4" dataDxfId="55" totalsRowDxfId="54"/>
    <tableColumn id="5" xr3:uid="{4D024947-00CD-47C1-9E2E-E221218C3BDF}" name="Colonne5" dataDxfId="53" totalsRowDxfId="52"/>
    <tableColumn id="6" xr3:uid="{3C625CCB-8AAA-46C3-96F9-EE416175712C}" name="Colonne6"/>
    <tableColumn id="7" xr3:uid="{31E85A25-DD26-47BE-A287-A3F317AC91C1}" name="Colonne7" dataDxfId="51" totalsRowDxfId="50"/>
    <tableColumn id="8" xr3:uid="{744246C9-2653-438F-BB61-DE7EF1C3801C}" name="Colonne8" dataDxfId="49" totalsRowDxfId="48"/>
    <tableColumn id="9" xr3:uid="{1514C4CC-8594-456A-BB71-B17566576CD0}" name="Colonne9" dataDxfId="47" totalsRowDxfId="46"/>
    <tableColumn id="10" xr3:uid="{F7773D78-8A04-4583-8761-1626261BF314}" name="Colonne10" dataDxfId="45" totalsRowDxfId="44"/>
    <tableColumn id="11" xr3:uid="{A70F6027-8F7B-4098-AF15-DB8F2E920489}" name="Colonne11"/>
    <tableColumn id="12" xr3:uid="{D79BE71D-BD80-4FB4-A33D-896A196A0905}" name="Colonne12" dataDxfId="43" totalsRowDxfId="42"/>
    <tableColumn id="17" xr3:uid="{D8CB188C-CB45-47F4-9F22-35603D14D590}" name="Colonne122" dataDxfId="41" totalsRowDxfId="40"/>
    <tableColumn id="13" xr3:uid="{13A4DFFE-4E0B-433B-842E-86F03CAEF8AA}" name="Colonne13"/>
    <tableColumn id="14" xr3:uid="{F2727FF4-7B6A-4A3F-8D5F-500854EDD776}" name="Colonne14"/>
    <tableColumn id="15" xr3:uid="{A3815D40-4FE0-4EB0-8B00-51C916CAD7F6}" name="Colonne15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2F796FE0-768F-4C11-8A6A-618072812EFE}" name="Tableau212" displayName="Tableau212" ref="A1:P26" totalsRowCount="1">
  <autoFilter ref="A1:P25" xr:uid="{820DA8CE-19FC-4EAA-A4D9-BB4A90768024}"/>
  <tableColumns count="16">
    <tableColumn id="1" xr3:uid="{65E74949-4A1D-4E32-83FB-6B952FD415A6}" name="Colonne1"/>
    <tableColumn id="2" xr3:uid="{CC7DCF87-EDB5-482B-82FA-24CCE1C04D19}" name="Colonne2" dataDxfId="39" totalsRowDxfId="38"/>
    <tableColumn id="3" xr3:uid="{DACACCA7-D7EF-48EB-920F-E1D6C33F33A6}" name="Colonne3" dataDxfId="37" totalsRowDxfId="36"/>
    <tableColumn id="4" xr3:uid="{C6924AF5-FA71-4A16-87E0-7157BFFC5D67}" name="Colonne4" dataDxfId="35" totalsRowDxfId="34"/>
    <tableColumn id="5" xr3:uid="{1FC97EEE-69FC-4C8F-987C-7B9BA1053062}" name="Colonne5" dataDxfId="33" totalsRowDxfId="32"/>
    <tableColumn id="6" xr3:uid="{B3FB78BE-E6F5-4D9F-AD69-23AB12C2E30B}" name="Colonne6"/>
    <tableColumn id="7" xr3:uid="{48049190-096D-4C26-89E9-9E49CD133512}" name="Colonne7" dataDxfId="31" totalsRowDxfId="30"/>
    <tableColumn id="8" xr3:uid="{2C5E1BB4-DD73-4B6C-A040-0804AEA636B0}" name="Colonne8" dataDxfId="29" totalsRowDxfId="28"/>
    <tableColumn id="9" xr3:uid="{8855A127-AC77-46B1-9536-EE32CDCD289B}" name="Colonne9" dataDxfId="27" totalsRowDxfId="26"/>
    <tableColumn id="10" xr3:uid="{B55B0171-8C49-43D7-A7B4-89C80F0478B8}" name="Colonne10" dataDxfId="25" totalsRowDxfId="24"/>
    <tableColumn id="11" xr3:uid="{6A03511F-4497-485F-9371-21C6FA4FD70E}" name="Colonne11"/>
    <tableColumn id="12" xr3:uid="{AC5CDEF4-CF25-41E3-9299-E376B49B6797}" name="Colonne12" dataDxfId="23" totalsRowDxfId="22"/>
    <tableColumn id="17" xr3:uid="{E8CE6FD3-1392-43DA-9C76-ED9C3D2255DD}" name="Colonne122" dataDxfId="21" totalsRowDxfId="20"/>
    <tableColumn id="13" xr3:uid="{3DAD706B-F7A8-4EFA-A927-68926B3FAAA4}" name="Colonne13"/>
    <tableColumn id="14" xr3:uid="{7FE57BD4-79FC-45E1-9BFA-18C4478D380B}" name="Colonne14"/>
    <tableColumn id="15" xr3:uid="{B6727EC5-8C60-4BB5-B669-5A19036AFA09}" name="Colonne15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6DF062AC-DDDD-40E9-BA0E-FADBA1FAC6C9}" name="Tableau2127" displayName="Tableau2127" ref="A1:P13" totalsRowShown="0">
  <autoFilter ref="A1:P13" xr:uid="{820DA8CE-19FC-4EAA-A4D9-BB4A90768024}"/>
  <tableColumns count="16">
    <tableColumn id="1" xr3:uid="{1C1B6F1E-7289-474A-9719-3A0D6E1D4C90}" name="Colonne1"/>
    <tableColumn id="2" xr3:uid="{2553D334-9A30-45FB-A91D-14909A32E2D0}" name="Colonne2" dataDxfId="19" totalsRowDxfId="18"/>
    <tableColumn id="3" xr3:uid="{A1FDACDB-8CDA-40AA-A6B2-48129BB900C7}" name="Colonne3" dataDxfId="17" totalsRowDxfId="16"/>
    <tableColumn id="4" xr3:uid="{6379C6A3-02FB-4119-AAB1-A022EEFDDD5A}" name="Colonne4" dataDxfId="15" totalsRowDxfId="14"/>
    <tableColumn id="5" xr3:uid="{DF953A6C-C850-4F79-ACCC-BBC97B50E579}" name="Colonne5" dataDxfId="13" totalsRowDxfId="12"/>
    <tableColumn id="6" xr3:uid="{F6CE15E3-221C-4F66-AADD-BA38693841E5}" name="Colonne6"/>
    <tableColumn id="7" xr3:uid="{DEBFB3B2-D800-4438-8E00-E03F97FFEC59}" name="Colonne7" dataDxfId="11" totalsRowDxfId="10"/>
    <tableColumn id="8" xr3:uid="{2FEE4DF7-6901-4E57-BA68-42698A94659A}" name="Colonne8" dataDxfId="9" totalsRowDxfId="8"/>
    <tableColumn id="9" xr3:uid="{03ECB272-0C95-460D-B7C6-8F9868A1E840}" name="Colonne9" dataDxfId="7" totalsRowDxfId="6"/>
    <tableColumn id="10" xr3:uid="{7F37BF7B-1806-4F9B-8AAD-46DF6EBF18CB}" name="Colonne10" dataDxfId="5" totalsRowDxfId="4"/>
    <tableColumn id="11" xr3:uid="{5958C83D-96B4-49DF-89D5-AC785991C9D9}" name="Colonne11"/>
    <tableColumn id="12" xr3:uid="{C70414A3-4F59-40F8-BD2E-0C87EDE3FD4F}" name="Colonne12" dataDxfId="3" totalsRowDxfId="2"/>
    <tableColumn id="17" xr3:uid="{51F18DD0-7722-43C0-BAA8-2DAE93D09774}" name="Colonne122" dataDxfId="1" totalsRowDxfId="0"/>
    <tableColumn id="13" xr3:uid="{2DF74395-AD29-43F4-9428-93BC36A5E187}" name="Colonne13"/>
    <tableColumn id="14" xr3:uid="{D76AB557-641B-4D73-8A2B-716A6F2D536F}" name="Colonne14"/>
    <tableColumn id="15" xr3:uid="{0DE19891-3712-440D-98AE-2B6DEE6DC621}" name="Colonne1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C632AA-721E-4712-AA9B-B2C9694D1F35}">
  <dimension ref="A1:AH39"/>
  <sheetViews>
    <sheetView topLeftCell="A5" workbookViewId="0">
      <selection activeCell="S15" sqref="S15:AH20"/>
    </sheetView>
  </sheetViews>
  <sheetFormatPr baseColWidth="10" defaultRowHeight="14.4" x14ac:dyDescent="0.3"/>
  <cols>
    <col min="1" max="1" width="21.88671875" customWidth="1"/>
    <col min="6" max="6" width="3.77734375" customWidth="1"/>
    <col min="7" max="7" width="11.5546875" customWidth="1"/>
    <col min="10" max="10" width="12.109375" customWidth="1"/>
    <col min="11" max="11" width="3.77734375" customWidth="1"/>
    <col min="12" max="12" width="12.109375" style="1" customWidth="1"/>
    <col min="13" max="16" width="12.109375" customWidth="1"/>
    <col min="18" max="18" width="11.5546875" style="5"/>
    <col min="19" max="19" width="21.88671875" customWidth="1"/>
    <col min="24" max="24" width="3.77734375" customWidth="1"/>
    <col min="28" max="28" width="12.109375" customWidth="1"/>
    <col min="29" max="29" width="3.77734375" customWidth="1"/>
    <col min="30" max="30" width="12.109375" style="1" customWidth="1"/>
    <col min="31" max="34" width="12.109375" customWidth="1"/>
  </cols>
  <sheetData>
    <row r="1" spans="1:34" hidden="1" x14ac:dyDescent="0.3">
      <c r="A1" t="s">
        <v>24</v>
      </c>
      <c r="B1" t="s">
        <v>25</v>
      </c>
      <c r="C1" t="s">
        <v>26</v>
      </c>
      <c r="D1" t="s">
        <v>27</v>
      </c>
      <c r="E1" t="s">
        <v>28</v>
      </c>
      <c r="F1" t="s">
        <v>29</v>
      </c>
      <c r="G1" t="s">
        <v>30</v>
      </c>
      <c r="H1" t="s">
        <v>31</v>
      </c>
      <c r="I1" t="s">
        <v>32</v>
      </c>
      <c r="J1" t="s">
        <v>33</v>
      </c>
      <c r="K1" t="s">
        <v>34</v>
      </c>
      <c r="L1" s="1" t="s">
        <v>35</v>
      </c>
      <c r="M1" s="1" t="s">
        <v>43</v>
      </c>
      <c r="N1" t="s">
        <v>36</v>
      </c>
      <c r="O1" t="s">
        <v>37</v>
      </c>
      <c r="P1" t="s">
        <v>38</v>
      </c>
      <c r="Q1" t="s">
        <v>39</v>
      </c>
      <c r="S1" t="s">
        <v>24</v>
      </c>
      <c r="T1" t="s">
        <v>25</v>
      </c>
      <c r="U1" t="s">
        <v>26</v>
      </c>
      <c r="V1" t="s">
        <v>27</v>
      </c>
      <c r="W1" t="s">
        <v>28</v>
      </c>
      <c r="X1" t="s">
        <v>29</v>
      </c>
      <c r="Y1" t="s">
        <v>30</v>
      </c>
      <c r="Z1" t="s">
        <v>31</v>
      </c>
      <c r="AA1" t="s">
        <v>32</v>
      </c>
      <c r="AB1" t="s">
        <v>33</v>
      </c>
      <c r="AC1" t="s">
        <v>34</v>
      </c>
      <c r="AD1" s="1" t="s">
        <v>35</v>
      </c>
      <c r="AE1" s="1" t="s">
        <v>43</v>
      </c>
      <c r="AF1" t="s">
        <v>36</v>
      </c>
      <c r="AG1" t="s">
        <v>37</v>
      </c>
      <c r="AH1" t="s">
        <v>38</v>
      </c>
    </row>
    <row r="2" spans="1:34" s="1" customFormat="1" x14ac:dyDescent="0.3">
      <c r="A2"/>
      <c r="B2"/>
      <c r="C2"/>
      <c r="D2"/>
      <c r="E2"/>
      <c r="F2"/>
      <c r="G2"/>
      <c r="H2"/>
      <c r="I2"/>
      <c r="J2"/>
      <c r="K2"/>
      <c r="N2"/>
      <c r="O2"/>
      <c r="P2"/>
      <c r="R2" s="19"/>
      <c r="S2"/>
      <c r="T2"/>
      <c r="U2"/>
      <c r="V2"/>
      <c r="W2"/>
      <c r="X2"/>
      <c r="Y2"/>
      <c r="Z2"/>
      <c r="AA2"/>
      <c r="AB2"/>
      <c r="AC2"/>
      <c r="AF2"/>
      <c r="AG2"/>
      <c r="AH2"/>
    </row>
    <row r="3" spans="1:34" x14ac:dyDescent="0.3">
      <c r="A3" s="1"/>
      <c r="B3" s="1"/>
      <c r="C3" s="1" t="s">
        <v>0</v>
      </c>
      <c r="D3" s="1" t="s">
        <v>1</v>
      </c>
      <c r="E3" s="1" t="s">
        <v>2</v>
      </c>
      <c r="F3" s="1"/>
      <c r="G3" s="1"/>
      <c r="H3" s="1"/>
      <c r="I3" s="1"/>
      <c r="J3" s="1"/>
      <c r="K3" s="1"/>
      <c r="M3" s="1"/>
      <c r="N3" s="1"/>
      <c r="O3" s="1"/>
      <c r="P3" s="1"/>
      <c r="S3" s="1"/>
      <c r="T3" s="1"/>
      <c r="U3" s="1" t="s">
        <v>0</v>
      </c>
      <c r="V3" s="1" t="s">
        <v>1</v>
      </c>
      <c r="W3" s="1" t="s">
        <v>2</v>
      </c>
      <c r="X3" s="1"/>
      <c r="Y3" s="1"/>
      <c r="Z3" s="1"/>
      <c r="AA3" s="1"/>
      <c r="AB3" s="1"/>
      <c r="AC3" s="1"/>
      <c r="AE3" s="1"/>
      <c r="AF3" s="1"/>
      <c r="AG3" s="1"/>
      <c r="AH3" s="1"/>
    </row>
    <row r="4" spans="1:34" x14ac:dyDescent="0.3">
      <c r="A4" t="s">
        <v>5</v>
      </c>
      <c r="C4" s="3">
        <v>0.43</v>
      </c>
      <c r="D4" s="3">
        <v>0.26</v>
      </c>
      <c r="E4" s="3">
        <v>0.31</v>
      </c>
      <c r="F4" s="4"/>
      <c r="G4" s="4"/>
      <c r="H4" s="2"/>
      <c r="I4" s="2"/>
      <c r="J4" s="2"/>
      <c r="K4" s="2"/>
      <c r="L4" s="4"/>
      <c r="M4" s="4"/>
      <c r="N4" s="2"/>
      <c r="S4" t="s">
        <v>5</v>
      </c>
      <c r="U4" s="3">
        <v>0.43</v>
      </c>
      <c r="V4" s="3">
        <v>0.26</v>
      </c>
      <c r="W4" s="3">
        <v>0.31</v>
      </c>
      <c r="X4" s="4"/>
      <c r="Y4" s="4"/>
      <c r="Z4" s="2"/>
      <c r="AA4" s="2"/>
      <c r="AB4" s="2"/>
      <c r="AC4" s="2"/>
      <c r="AD4" s="4"/>
      <c r="AE4" s="4"/>
      <c r="AF4" s="2"/>
    </row>
    <row r="5" spans="1:34" x14ac:dyDescent="0.3">
      <c r="A5" t="s">
        <v>3</v>
      </c>
      <c r="C5" s="3">
        <v>0.45</v>
      </c>
      <c r="D5" s="3">
        <v>0.24</v>
      </c>
      <c r="E5" s="3">
        <v>0.31</v>
      </c>
      <c r="F5" s="4"/>
      <c r="G5" s="4"/>
      <c r="H5" s="2"/>
      <c r="I5" s="2"/>
      <c r="J5" s="2"/>
      <c r="K5" s="2"/>
      <c r="L5" s="4"/>
      <c r="M5" s="4"/>
      <c r="N5" s="2"/>
      <c r="S5" t="s">
        <v>3</v>
      </c>
      <c r="U5" s="3">
        <v>0.45</v>
      </c>
      <c r="V5" s="3">
        <v>0.24</v>
      </c>
      <c r="W5" s="3">
        <v>0.31</v>
      </c>
      <c r="X5" s="4"/>
      <c r="Y5" s="4"/>
      <c r="Z5" s="2"/>
      <c r="AA5" s="2"/>
      <c r="AB5" s="2"/>
      <c r="AC5" s="2"/>
      <c r="AD5" s="4"/>
      <c r="AE5" s="4"/>
      <c r="AF5" s="2"/>
    </row>
    <row r="6" spans="1:34" x14ac:dyDescent="0.3">
      <c r="A6" t="s">
        <v>4</v>
      </c>
      <c r="C6" s="3">
        <v>0.62</v>
      </c>
      <c r="D6" s="3">
        <v>0.34</v>
      </c>
      <c r="E6" s="3">
        <v>0.04</v>
      </c>
      <c r="F6" s="4"/>
      <c r="G6" s="4"/>
      <c r="H6" s="10" t="s">
        <v>9</v>
      </c>
      <c r="I6" s="4"/>
      <c r="J6" s="4"/>
      <c r="K6" s="2"/>
      <c r="L6" s="4"/>
      <c r="M6" s="4"/>
      <c r="N6" s="2"/>
      <c r="R6" s="5" t="s">
        <v>45</v>
      </c>
      <c r="S6" t="s">
        <v>4</v>
      </c>
      <c r="U6" s="3">
        <v>0.62</v>
      </c>
      <c r="V6" s="3">
        <v>0.34</v>
      </c>
      <c r="W6" s="3">
        <v>0.04</v>
      </c>
      <c r="X6" s="4"/>
      <c r="Y6" s="4"/>
      <c r="Z6" s="10" t="s">
        <v>46</v>
      </c>
      <c r="AA6" s="4"/>
      <c r="AB6" s="4"/>
      <c r="AC6" s="2"/>
      <c r="AD6" s="4"/>
      <c r="AE6" s="4"/>
      <c r="AF6" s="2"/>
    </row>
    <row r="7" spans="1:34" ht="29.4" customHeight="1" x14ac:dyDescent="0.3">
      <c r="F7" s="2"/>
      <c r="G7" s="2"/>
      <c r="H7" s="1" t="s">
        <v>0</v>
      </c>
      <c r="I7" s="1" t="s">
        <v>1</v>
      </c>
      <c r="J7" s="1" t="s">
        <v>2</v>
      </c>
      <c r="K7" s="2"/>
      <c r="L7" s="9"/>
      <c r="M7" s="9"/>
      <c r="N7" s="1" t="s">
        <v>40</v>
      </c>
      <c r="O7" s="22" t="s">
        <v>42</v>
      </c>
      <c r="P7" s="23" t="s">
        <v>23</v>
      </c>
      <c r="X7" s="2"/>
      <c r="Y7" s="2"/>
      <c r="Z7" s="1" t="s">
        <v>0</v>
      </c>
      <c r="AA7" s="1" t="s">
        <v>1</v>
      </c>
      <c r="AB7" s="1" t="s">
        <v>2</v>
      </c>
      <c r="AC7" s="2"/>
      <c r="AD7" s="9"/>
      <c r="AE7" s="9"/>
      <c r="AF7" s="1" t="s">
        <v>40</v>
      </c>
      <c r="AG7" s="22" t="s">
        <v>42</v>
      </c>
      <c r="AH7" s="23" t="s">
        <v>23</v>
      </c>
    </row>
    <row r="8" spans="1:34" x14ac:dyDescent="0.3">
      <c r="A8" t="s">
        <v>5</v>
      </c>
      <c r="B8" s="2">
        <v>22000</v>
      </c>
      <c r="C8" s="2">
        <f>$B$8*C4</f>
        <v>9460</v>
      </c>
      <c r="D8" s="2">
        <f>$B$8*D4</f>
        <v>5720</v>
      </c>
      <c r="E8" s="2">
        <f>$B$8*E4</f>
        <v>6820</v>
      </c>
      <c r="G8" s="5">
        <f>B8/4</f>
        <v>5500</v>
      </c>
      <c r="H8" s="5">
        <f>C8/4</f>
        <v>2365</v>
      </c>
      <c r="I8" s="5">
        <f t="shared" ref="I8:I10" si="0">D8/4</f>
        <v>1430</v>
      </c>
      <c r="J8" s="5">
        <f t="shared" ref="J8:J10" si="1">E8/4</f>
        <v>1705</v>
      </c>
      <c r="L8" s="1" t="s">
        <v>12</v>
      </c>
      <c r="M8" s="27">
        <v>2363.25</v>
      </c>
      <c r="N8" s="25">
        <v>2362.7800000000002</v>
      </c>
      <c r="O8" s="11">
        <v>44564</v>
      </c>
      <c r="P8" s="5">
        <v>0.47</v>
      </c>
      <c r="R8" s="5">
        <v>2362.7800000000002</v>
      </c>
      <c r="S8" t="s">
        <v>5</v>
      </c>
      <c r="T8" s="5">
        <v>26925.42</v>
      </c>
      <c r="U8" s="5">
        <f>$T$8*U4</f>
        <v>11577.9306</v>
      </c>
      <c r="V8" s="5">
        <f>$T$8*V4</f>
        <v>7000.6091999999999</v>
      </c>
      <c r="W8" s="5">
        <f>$T$8*W4</f>
        <v>8346.8801999999996</v>
      </c>
      <c r="Y8" s="5">
        <f>T8/4</f>
        <v>6731.3549999999996</v>
      </c>
      <c r="Z8" s="5">
        <f>U8/4</f>
        <v>2894.4826499999999</v>
      </c>
      <c r="AA8" s="5">
        <f t="shared" ref="AA8:AA10" si="2">V8/4</f>
        <v>1750.1523</v>
      </c>
      <c r="AB8" s="5">
        <f t="shared" ref="AB8:AB10" si="3">W8/4</f>
        <v>2086.7200499999999</v>
      </c>
      <c r="AD8" s="1" t="s">
        <v>12</v>
      </c>
      <c r="AE8" s="5">
        <v>2737.02</v>
      </c>
      <c r="AF8" s="25">
        <v>2362.7800000000002</v>
      </c>
      <c r="AG8" s="11">
        <v>44564</v>
      </c>
      <c r="AH8" s="5">
        <v>0.47</v>
      </c>
    </row>
    <row r="9" spans="1:34" x14ac:dyDescent="0.3">
      <c r="A9" t="s">
        <v>3</v>
      </c>
      <c r="B9" s="2">
        <v>7900</v>
      </c>
      <c r="C9" s="2">
        <f>$B$9*C5</f>
        <v>3555</v>
      </c>
      <c r="D9" s="2">
        <f>$B$9*D5</f>
        <v>1896</v>
      </c>
      <c r="E9" s="2">
        <f>$B$9*E5</f>
        <v>2449</v>
      </c>
      <c r="G9" s="5">
        <f t="shared" ref="G9:G10" si="4">B9/4</f>
        <v>1975</v>
      </c>
      <c r="H9" s="5">
        <f t="shared" ref="H9:H10" si="5">C9/4</f>
        <v>888.75</v>
      </c>
      <c r="I9" s="5">
        <f t="shared" si="0"/>
        <v>474</v>
      </c>
      <c r="J9" s="5">
        <f t="shared" si="1"/>
        <v>612.25</v>
      </c>
      <c r="L9" s="1" t="s">
        <v>11</v>
      </c>
      <c r="M9" s="5">
        <v>2363.25</v>
      </c>
      <c r="N9" s="12">
        <v>2363.25</v>
      </c>
      <c r="O9" s="11">
        <v>45128</v>
      </c>
      <c r="P9" s="5">
        <v>2363.25</v>
      </c>
      <c r="R9" s="5">
        <v>2363.25</v>
      </c>
      <c r="S9" t="s">
        <v>3</v>
      </c>
      <c r="T9" s="5">
        <v>8226.36</v>
      </c>
      <c r="U9" s="5">
        <f>$T$9*U5</f>
        <v>3701.8620000000005</v>
      </c>
      <c r="V9" s="5">
        <f>$T$9*V5</f>
        <v>1974.3264000000001</v>
      </c>
      <c r="W9" s="5">
        <f>$T$9*W5</f>
        <v>2550.1716000000001</v>
      </c>
      <c r="Y9" s="5">
        <f t="shared" ref="Y9:Y10" si="6">T9/4</f>
        <v>2056.59</v>
      </c>
      <c r="Z9" s="5">
        <f t="shared" ref="Z9:Z10" si="7">U9/4</f>
        <v>925.46550000000013</v>
      </c>
      <c r="AA9" s="5">
        <f t="shared" si="2"/>
        <v>493.58160000000004</v>
      </c>
      <c r="AB9" s="5">
        <f t="shared" si="3"/>
        <v>637.54290000000003</v>
      </c>
      <c r="AD9" s="1" t="s">
        <v>11</v>
      </c>
      <c r="AE9" s="5">
        <v>2737.02</v>
      </c>
      <c r="AF9" s="12">
        <v>2363.25</v>
      </c>
      <c r="AG9" s="11">
        <v>45128</v>
      </c>
      <c r="AH9" s="5">
        <v>2363.25</v>
      </c>
    </row>
    <row r="10" spans="1:34" x14ac:dyDescent="0.3">
      <c r="A10" t="s">
        <v>4</v>
      </c>
      <c r="B10" s="2">
        <v>4600</v>
      </c>
      <c r="C10" s="2">
        <f>$B$10*C6</f>
        <v>2852</v>
      </c>
      <c r="D10" s="2">
        <f>$B$10*D6</f>
        <v>1564</v>
      </c>
      <c r="E10" s="2">
        <f>$B$10*E6</f>
        <v>184</v>
      </c>
      <c r="G10" s="5">
        <f t="shared" si="4"/>
        <v>1150</v>
      </c>
      <c r="H10" s="5">
        <f t="shared" si="5"/>
        <v>713</v>
      </c>
      <c r="I10" s="5">
        <f t="shared" si="0"/>
        <v>391</v>
      </c>
      <c r="J10" s="5">
        <f t="shared" si="1"/>
        <v>46</v>
      </c>
      <c r="L10" s="1" t="s">
        <v>13</v>
      </c>
      <c r="M10" s="5">
        <v>2363.25</v>
      </c>
      <c r="N10" s="12">
        <v>2363.25</v>
      </c>
      <c r="O10" s="11">
        <v>45128</v>
      </c>
      <c r="P10" s="5">
        <v>2363.25</v>
      </c>
      <c r="R10" s="5">
        <v>2363.25</v>
      </c>
      <c r="S10" t="s">
        <v>4</v>
      </c>
      <c r="T10" s="5">
        <v>1275.72</v>
      </c>
      <c r="U10" s="5">
        <f>$T$10*U6</f>
        <v>790.94640000000004</v>
      </c>
      <c r="V10" s="5">
        <f>$T$10*V6</f>
        <v>433.74480000000005</v>
      </c>
      <c r="W10" s="5">
        <f>$T$10*W6</f>
        <v>51.028800000000004</v>
      </c>
      <c r="Y10" s="5">
        <f t="shared" si="6"/>
        <v>318.93</v>
      </c>
      <c r="Z10" s="5">
        <f t="shared" si="7"/>
        <v>197.73660000000001</v>
      </c>
      <c r="AA10" s="5">
        <f t="shared" si="2"/>
        <v>108.43620000000001</v>
      </c>
      <c r="AB10" s="5">
        <f t="shared" si="3"/>
        <v>12.757200000000001</v>
      </c>
      <c r="AD10" s="1" t="s">
        <v>13</v>
      </c>
      <c r="AE10" s="5">
        <v>2737.02</v>
      </c>
      <c r="AF10" s="12">
        <v>2363.25</v>
      </c>
      <c r="AG10" s="11">
        <v>45128</v>
      </c>
      <c r="AH10" s="5">
        <v>2363.25</v>
      </c>
    </row>
    <row r="11" spans="1:34" x14ac:dyDescent="0.3">
      <c r="A11" t="s">
        <v>6</v>
      </c>
      <c r="B11" s="2">
        <f>SUM(B8:B10)</f>
        <v>34500</v>
      </c>
      <c r="C11" s="2">
        <f>SUM(C8:C10)</f>
        <v>15867</v>
      </c>
      <c r="D11" s="2">
        <f t="shared" ref="D11:E11" si="8">SUM(D8:D10)</f>
        <v>9180</v>
      </c>
      <c r="E11" s="2">
        <f t="shared" si="8"/>
        <v>9453</v>
      </c>
      <c r="F11" s="2"/>
      <c r="G11" s="5">
        <f>SUM(G8:G10)</f>
        <v>8625</v>
      </c>
      <c r="H11" s="5">
        <f>SUM(H8:H10)</f>
        <v>3966.75</v>
      </c>
      <c r="I11" s="5">
        <f t="shared" ref="I11:J11" si="9">SUM(I8:I10)</f>
        <v>2295</v>
      </c>
      <c r="J11" s="5">
        <f t="shared" si="9"/>
        <v>2363.25</v>
      </c>
      <c r="L11" s="1" t="s">
        <v>14</v>
      </c>
      <c r="M11" s="5">
        <v>2363.25</v>
      </c>
      <c r="N11" s="12">
        <v>2363.25</v>
      </c>
      <c r="O11" s="11">
        <v>45128</v>
      </c>
      <c r="P11" s="5">
        <v>2363.25</v>
      </c>
      <c r="R11" s="5">
        <v>2363.25</v>
      </c>
      <c r="S11" t="s">
        <v>6</v>
      </c>
      <c r="T11" s="5">
        <f>SUM(T8:T10)</f>
        <v>36427.5</v>
      </c>
      <c r="U11" s="5">
        <f>SUM(U8:U10)</f>
        <v>16070.739000000001</v>
      </c>
      <c r="V11" s="5">
        <f t="shared" ref="V11:W11" si="10">SUM(V8:V10)</f>
        <v>9408.6804000000011</v>
      </c>
      <c r="W11" s="5">
        <f t="shared" si="10"/>
        <v>10948.080599999999</v>
      </c>
      <c r="X11" s="2"/>
      <c r="Y11" s="5">
        <f>SUM(Y8:Y10)</f>
        <v>9106.875</v>
      </c>
      <c r="Z11" s="5">
        <f>SUM(Z8:Z10)</f>
        <v>4017.6847500000003</v>
      </c>
      <c r="AA11" s="5">
        <f t="shared" ref="AA11:AB11" si="11">SUM(AA8:AA10)</f>
        <v>2352.1701000000003</v>
      </c>
      <c r="AB11" s="5">
        <f t="shared" si="11"/>
        <v>2737.0201499999998</v>
      </c>
      <c r="AD11" s="1" t="s">
        <v>14</v>
      </c>
      <c r="AE11" s="5">
        <v>2737.02</v>
      </c>
      <c r="AF11" s="12">
        <v>2363.25</v>
      </c>
      <c r="AG11" s="11">
        <v>45128</v>
      </c>
      <c r="AH11" s="5">
        <v>2363.25</v>
      </c>
    </row>
    <row r="12" spans="1:34" x14ac:dyDescent="0.3">
      <c r="A12" s="1" t="s">
        <v>41</v>
      </c>
      <c r="B12" s="2"/>
      <c r="C12" s="2"/>
      <c r="D12" s="2"/>
      <c r="E12" s="2"/>
      <c r="F12" s="2"/>
      <c r="G12" s="5"/>
      <c r="H12" s="5"/>
      <c r="I12" s="5"/>
      <c r="J12" s="5"/>
      <c r="M12" s="19"/>
      <c r="N12" s="25">
        <v>2484</v>
      </c>
      <c r="O12" s="11">
        <v>44858</v>
      </c>
      <c r="P12" s="5"/>
      <c r="S12" s="1" t="s">
        <v>41</v>
      </c>
      <c r="T12" s="2"/>
      <c r="U12" s="2"/>
      <c r="V12" s="2"/>
      <c r="W12" s="2"/>
      <c r="X12" s="2"/>
      <c r="Y12" s="5"/>
      <c r="Z12" s="5"/>
      <c r="AA12" s="5"/>
      <c r="AB12" s="5"/>
      <c r="AE12" s="19"/>
      <c r="AF12" s="25"/>
      <c r="AG12" s="11">
        <v>44858</v>
      </c>
      <c r="AH12" s="5"/>
    </row>
    <row r="13" spans="1:34" x14ac:dyDescent="0.3">
      <c r="A13" s="13">
        <v>2022</v>
      </c>
      <c r="B13" s="14"/>
      <c r="C13" s="14"/>
      <c r="D13" s="14"/>
      <c r="E13" s="14"/>
      <c r="F13" s="14"/>
      <c r="G13" s="15"/>
      <c r="H13" s="15"/>
      <c r="I13" s="15"/>
      <c r="J13" s="15">
        <f>J11*4</f>
        <v>9453</v>
      </c>
      <c r="K13" s="13"/>
      <c r="L13" s="16"/>
      <c r="M13" s="24">
        <f>SUM(M8:M11)</f>
        <v>9453</v>
      </c>
      <c r="N13" s="17">
        <f>SUM(N8:N12)</f>
        <v>11936.53</v>
      </c>
      <c r="O13" s="18"/>
      <c r="P13" s="15"/>
      <c r="R13" s="29">
        <f>SUM(R8:R11)</f>
        <v>9452.5300000000007</v>
      </c>
      <c r="S13" s="13">
        <v>2022</v>
      </c>
      <c r="T13" s="14"/>
      <c r="U13" s="14"/>
      <c r="V13" s="14"/>
      <c r="W13" s="14"/>
      <c r="X13" s="14"/>
      <c r="Y13" s="15"/>
      <c r="Z13" s="15"/>
      <c r="AA13" s="15"/>
      <c r="AB13" s="15">
        <f>AB11*4</f>
        <v>10948.080599999999</v>
      </c>
      <c r="AC13" s="13"/>
      <c r="AD13" s="16"/>
      <c r="AE13" s="24">
        <f>SUM(AE8:AE11)</f>
        <v>10948.08</v>
      </c>
      <c r="AF13" s="17">
        <f>SUM(AF8:AF12)</f>
        <v>9452.5300000000007</v>
      </c>
      <c r="AG13" s="18"/>
      <c r="AH13" s="15">
        <f>Tableau22[[#This Row],[Colonne122]]-Tableau22[[#This Row],[Colonne13]]</f>
        <v>1495.5499999999993</v>
      </c>
    </row>
    <row r="14" spans="1:34" x14ac:dyDescent="0.3">
      <c r="B14" s="2"/>
      <c r="C14" s="2"/>
      <c r="D14" s="2"/>
      <c r="E14" s="2"/>
      <c r="G14" s="5"/>
      <c r="M14" s="19"/>
      <c r="P14" s="5"/>
      <c r="T14" s="2"/>
      <c r="U14" s="2"/>
      <c r="V14" s="2"/>
      <c r="W14" s="2"/>
      <c r="Y14" s="5"/>
      <c r="AE14" s="19"/>
      <c r="AH14" s="5"/>
    </row>
    <row r="15" spans="1:34" x14ac:dyDescent="0.3">
      <c r="A15" t="s">
        <v>5</v>
      </c>
      <c r="B15" s="2">
        <v>22000</v>
      </c>
      <c r="C15" s="2">
        <f>$B$15*C4</f>
        <v>9460</v>
      </c>
      <c r="D15" s="2">
        <f>$B$15*D4</f>
        <v>5720</v>
      </c>
      <c r="E15" s="2">
        <f>$B$15*E4</f>
        <v>6820</v>
      </c>
      <c r="G15" s="5">
        <f>B15/4</f>
        <v>5500</v>
      </c>
      <c r="H15" s="5">
        <f>C15/4</f>
        <v>2365</v>
      </c>
      <c r="I15" s="5">
        <f t="shared" ref="I15:I17" si="12">D15/4</f>
        <v>1430</v>
      </c>
      <c r="J15" s="5">
        <f t="shared" ref="J15:J17" si="13">E15/4</f>
        <v>1705</v>
      </c>
      <c r="L15" s="1" t="s">
        <v>18</v>
      </c>
      <c r="M15" s="5">
        <v>2363.25</v>
      </c>
      <c r="N15" s="5"/>
      <c r="P15" s="5">
        <v>2363.25</v>
      </c>
      <c r="R15" s="5">
        <v>2363.25</v>
      </c>
      <c r="S15" t="s">
        <v>5</v>
      </c>
      <c r="T15" s="5">
        <v>33074.67</v>
      </c>
      <c r="U15" s="5">
        <f>$T$15*U4</f>
        <v>14222.108099999999</v>
      </c>
      <c r="V15" s="5">
        <f>$T$15*V4</f>
        <v>8599.4141999999993</v>
      </c>
      <c r="W15" s="5">
        <f>$T$15*W4</f>
        <v>10253.1477</v>
      </c>
      <c r="Y15" s="5">
        <f>T15/4</f>
        <v>8268.6674999999996</v>
      </c>
      <c r="Z15" s="5">
        <f>U15/4</f>
        <v>3555.5270249999999</v>
      </c>
      <c r="AA15" s="5">
        <f t="shared" ref="AA15:AA17" si="14">V15/4</f>
        <v>2149.8535499999998</v>
      </c>
      <c r="AB15" s="5">
        <f t="shared" ref="AB15:AB17" si="15">W15/4</f>
        <v>2563.2869249999999</v>
      </c>
      <c r="AD15" s="1" t="s">
        <v>18</v>
      </c>
      <c r="AE15" s="5">
        <v>3664.61</v>
      </c>
      <c r="AF15" s="36">
        <v>2363.5</v>
      </c>
      <c r="AH15" s="5">
        <v>2363.25</v>
      </c>
    </row>
    <row r="16" spans="1:34" x14ac:dyDescent="0.3">
      <c r="A16" t="s">
        <v>3</v>
      </c>
      <c r="B16" s="2">
        <v>7900</v>
      </c>
      <c r="C16" s="2">
        <f>$B$16*C5</f>
        <v>3555</v>
      </c>
      <c r="D16" s="2">
        <f>$B$16*D5</f>
        <v>1896</v>
      </c>
      <c r="E16" s="2">
        <f>$B$16*E5</f>
        <v>2449</v>
      </c>
      <c r="G16" s="5">
        <f t="shared" ref="G16:G17" si="16">B16/4</f>
        <v>1975</v>
      </c>
      <c r="H16" s="5">
        <f t="shared" ref="H16:H17" si="17">C16/4</f>
        <v>888.75</v>
      </c>
      <c r="I16" s="5">
        <f t="shared" si="12"/>
        <v>474</v>
      </c>
      <c r="J16" s="5">
        <f t="shared" si="13"/>
        <v>612.25</v>
      </c>
      <c r="L16" s="1" t="s">
        <v>15</v>
      </c>
      <c r="M16" s="5">
        <v>2363.25</v>
      </c>
      <c r="N16" s="5">
        <v>2363.25</v>
      </c>
      <c r="O16" s="11">
        <v>45084</v>
      </c>
      <c r="P16" s="5">
        <v>2363.25</v>
      </c>
      <c r="R16" s="5">
        <v>2363.25</v>
      </c>
      <c r="S16" t="s">
        <v>3</v>
      </c>
      <c r="T16" s="5">
        <v>14032.09</v>
      </c>
      <c r="U16" s="5">
        <f>$T$16*U5</f>
        <v>6314.4405000000006</v>
      </c>
      <c r="V16" s="5">
        <f>$T$16*V5</f>
        <v>3367.7015999999999</v>
      </c>
      <c r="W16" s="5">
        <f>$T$16*W5</f>
        <v>4349.9479000000001</v>
      </c>
      <c r="Y16" s="5">
        <f t="shared" ref="Y16:Y17" si="18">T16/4</f>
        <v>3508.0225</v>
      </c>
      <c r="Z16" s="5">
        <f t="shared" ref="Z16:Z17" si="19">U16/4</f>
        <v>1578.6101250000002</v>
      </c>
      <c r="AA16" s="5">
        <f t="shared" si="14"/>
        <v>841.92539999999997</v>
      </c>
      <c r="AB16" s="5">
        <f t="shared" si="15"/>
        <v>1087.486975</v>
      </c>
      <c r="AD16" s="1" t="s">
        <v>15</v>
      </c>
      <c r="AE16" s="5">
        <v>3664.61</v>
      </c>
      <c r="AF16" s="5">
        <f>Tableau2[[#This Row],[Colonne122]]</f>
        <v>2363.25</v>
      </c>
      <c r="AG16" s="11">
        <v>45084</v>
      </c>
      <c r="AH16" s="5">
        <v>2363.25</v>
      </c>
    </row>
    <row r="17" spans="1:34" x14ac:dyDescent="0.3">
      <c r="A17" t="s">
        <v>4</v>
      </c>
      <c r="B17" s="2">
        <v>4600</v>
      </c>
      <c r="C17" s="2">
        <f>$B$17*C6</f>
        <v>2852</v>
      </c>
      <c r="D17" s="2">
        <f>$B$17*D6</f>
        <v>1564</v>
      </c>
      <c r="E17" s="2">
        <f>$B$17*E6</f>
        <v>184</v>
      </c>
      <c r="G17" s="5">
        <f t="shared" si="16"/>
        <v>1150</v>
      </c>
      <c r="H17" s="5">
        <f t="shared" si="17"/>
        <v>713</v>
      </c>
      <c r="I17" s="5">
        <f t="shared" si="12"/>
        <v>391</v>
      </c>
      <c r="J17" s="5">
        <f t="shared" si="13"/>
        <v>46</v>
      </c>
      <c r="L17" s="1" t="s">
        <v>16</v>
      </c>
      <c r="M17" s="5">
        <v>2758</v>
      </c>
      <c r="N17" s="5">
        <v>2758</v>
      </c>
      <c r="O17" s="11">
        <v>45084</v>
      </c>
      <c r="P17" s="5"/>
      <c r="R17" s="5">
        <v>2758</v>
      </c>
      <c r="S17" t="s">
        <v>4</v>
      </c>
      <c r="T17" s="5">
        <v>1384.04</v>
      </c>
      <c r="U17" s="5">
        <f>$T$17*U6</f>
        <v>858.10479999999995</v>
      </c>
      <c r="V17" s="5">
        <f>$T$17*V6</f>
        <v>470.5736</v>
      </c>
      <c r="W17" s="5">
        <f>$T$17*W6</f>
        <v>55.361600000000003</v>
      </c>
      <c r="Y17" s="5">
        <f t="shared" si="18"/>
        <v>346.01</v>
      </c>
      <c r="Z17" s="5">
        <f t="shared" si="19"/>
        <v>214.52619999999999</v>
      </c>
      <c r="AA17" s="5">
        <f t="shared" si="14"/>
        <v>117.6434</v>
      </c>
      <c r="AB17" s="5">
        <f t="shared" si="15"/>
        <v>13.840400000000001</v>
      </c>
      <c r="AD17" s="1" t="s">
        <v>16</v>
      </c>
      <c r="AE17" s="5">
        <v>3664.61</v>
      </c>
      <c r="AF17" s="5">
        <f>Tableau2[[#This Row],[Colonne122]]</f>
        <v>2758</v>
      </c>
      <c r="AG17" s="11">
        <v>45084</v>
      </c>
      <c r="AH17" s="5"/>
    </row>
    <row r="18" spans="1:34" x14ac:dyDescent="0.3">
      <c r="A18" t="s">
        <v>7</v>
      </c>
      <c r="B18" s="2">
        <f>SUM(B15:B17)</f>
        <v>34500</v>
      </c>
      <c r="C18" s="2">
        <f>SUM(C15:C17)</f>
        <v>15867</v>
      </c>
      <c r="D18" s="2">
        <f t="shared" ref="D18" si="20">SUM(D15:D17)</f>
        <v>9180</v>
      </c>
      <c r="E18" s="2">
        <f t="shared" ref="E18" si="21">SUM(E15:E17)</f>
        <v>9453</v>
      </c>
      <c r="F18" s="2"/>
      <c r="G18" s="5">
        <f>SUM(G15:G17)</f>
        <v>8625</v>
      </c>
      <c r="H18" s="5">
        <f>SUM(H15:H17)</f>
        <v>3966.75</v>
      </c>
      <c r="I18" s="5">
        <f t="shared" ref="I18" si="22">SUM(I15:I17)</f>
        <v>2295</v>
      </c>
      <c r="J18" s="5">
        <f t="shared" ref="J18" si="23">SUM(J15:J17)</f>
        <v>2363.25</v>
      </c>
      <c r="L18" s="1" t="s">
        <v>17</v>
      </c>
      <c r="M18" s="5">
        <v>2758</v>
      </c>
      <c r="N18" s="5"/>
      <c r="O18" s="11"/>
      <c r="P18" s="5"/>
      <c r="R18" s="5">
        <v>2758</v>
      </c>
      <c r="S18" t="s">
        <v>7</v>
      </c>
      <c r="T18" s="5">
        <f>SUM(T15:T17)</f>
        <v>48490.799999999996</v>
      </c>
      <c r="U18" s="5">
        <f>SUM(U15:U17)</f>
        <v>21394.653400000003</v>
      </c>
      <c r="V18" s="5">
        <f t="shared" ref="V18:W18" si="24">SUM(V15:V17)</f>
        <v>12437.689399999999</v>
      </c>
      <c r="W18" s="5">
        <f t="shared" si="24"/>
        <v>14658.457200000001</v>
      </c>
      <c r="X18" s="2"/>
      <c r="Y18" s="5">
        <f>SUM(Y15:Y17)</f>
        <v>12122.699999999999</v>
      </c>
      <c r="Z18" s="5">
        <f>SUM(Z15:Z17)</f>
        <v>5348.6633500000007</v>
      </c>
      <c r="AA18" s="5">
        <f t="shared" ref="AA18:AB18" si="25">SUM(AA15:AA17)</f>
        <v>3109.4223499999998</v>
      </c>
      <c r="AB18" s="5">
        <f t="shared" si="25"/>
        <v>3664.6143000000002</v>
      </c>
      <c r="AD18" s="1" t="s">
        <v>17</v>
      </c>
      <c r="AE18" s="5">
        <v>3664.61</v>
      </c>
      <c r="AF18" s="36">
        <v>2758</v>
      </c>
      <c r="AG18" s="11"/>
      <c r="AH18" s="5"/>
    </row>
    <row r="19" spans="1:34" x14ac:dyDescent="0.3">
      <c r="A19" s="1" t="s">
        <v>41</v>
      </c>
      <c r="B19" s="2"/>
      <c r="C19" s="2"/>
      <c r="D19" s="2"/>
      <c r="E19" s="2"/>
      <c r="F19" s="2"/>
      <c r="G19" s="5"/>
      <c r="H19" s="5"/>
      <c r="I19" s="5"/>
      <c r="J19" s="5"/>
      <c r="M19" s="19"/>
      <c r="N19" s="26">
        <v>5796</v>
      </c>
      <c r="O19" s="11">
        <v>45079</v>
      </c>
      <c r="P19" s="5"/>
      <c r="S19" s="1" t="s">
        <v>41</v>
      </c>
      <c r="T19" s="2"/>
      <c r="U19" s="2"/>
      <c r="V19" s="2"/>
      <c r="W19" s="2"/>
      <c r="X19" s="2"/>
      <c r="Y19" s="5"/>
      <c r="Z19" s="5"/>
      <c r="AA19" s="5"/>
      <c r="AB19" s="5"/>
      <c r="AE19" s="19"/>
      <c r="AF19" s="26"/>
      <c r="AG19" s="11"/>
      <c r="AH19" s="5"/>
    </row>
    <row r="20" spans="1:34" x14ac:dyDescent="0.3">
      <c r="A20" s="18">
        <v>45035</v>
      </c>
      <c r="B20" s="13"/>
      <c r="C20" s="13"/>
      <c r="D20" s="13"/>
      <c r="E20" s="13"/>
      <c r="F20" s="13"/>
      <c r="G20" s="15"/>
      <c r="H20" s="13"/>
      <c r="I20" s="13"/>
      <c r="J20" s="15">
        <f>J18*4</f>
        <v>9453</v>
      </c>
      <c r="K20" s="13"/>
      <c r="L20" s="16"/>
      <c r="M20" s="24">
        <f>SUM(M15:M18)</f>
        <v>10242.5</v>
      </c>
      <c r="N20" s="15">
        <f>SUM(N16:N19)</f>
        <v>10917.25</v>
      </c>
      <c r="O20" s="13"/>
      <c r="P20" s="15">
        <f>SUM(P8:P19)</f>
        <v>11816.72</v>
      </c>
      <c r="R20" s="29">
        <f>SUM(R15:R18)</f>
        <v>10242.5</v>
      </c>
      <c r="S20" s="18">
        <v>45035</v>
      </c>
      <c r="T20" s="13"/>
      <c r="U20" s="13"/>
      <c r="V20" s="13"/>
      <c r="W20" s="13"/>
      <c r="X20" s="13"/>
      <c r="Y20" s="15"/>
      <c r="Z20" s="13"/>
      <c r="AA20" s="13"/>
      <c r="AB20" s="15">
        <f>AB18*4</f>
        <v>14658.457200000001</v>
      </c>
      <c r="AC20" s="13"/>
      <c r="AD20" s="16"/>
      <c r="AE20" s="24">
        <f>SUM(AE15:AE18)</f>
        <v>14658.44</v>
      </c>
      <c r="AF20" s="15">
        <f>SUM(AF15:AF19)</f>
        <v>10242.75</v>
      </c>
      <c r="AG20" s="13"/>
      <c r="AH20" s="15">
        <f>Tableau22[[#This Row],[Colonne122]]-Tableau22[[#This Row],[Colonne13]]</f>
        <v>4415.6900000000005</v>
      </c>
    </row>
    <row r="21" spans="1:34" x14ac:dyDescent="0.3">
      <c r="G21" s="5"/>
      <c r="J21" s="5"/>
      <c r="M21" s="19"/>
      <c r="Y21" s="5"/>
      <c r="AB21" s="5"/>
      <c r="AE21" s="19"/>
    </row>
    <row r="22" spans="1:34" x14ac:dyDescent="0.3">
      <c r="A22" t="s">
        <v>5</v>
      </c>
      <c r="B22" s="2">
        <v>25000</v>
      </c>
      <c r="C22" s="2">
        <f>$B$22*C4</f>
        <v>10750</v>
      </c>
      <c r="D22" s="2">
        <f>$B$22*D4</f>
        <v>6500</v>
      </c>
      <c r="E22" s="2">
        <f>$B$22*E4</f>
        <v>7750</v>
      </c>
      <c r="G22" s="5">
        <f>B22/4</f>
        <v>6250</v>
      </c>
      <c r="H22" s="5">
        <f>C22/4</f>
        <v>2687.5</v>
      </c>
      <c r="I22" s="5">
        <f t="shared" ref="I22:I24" si="26">D22/4</f>
        <v>1625</v>
      </c>
      <c r="J22" s="5">
        <f t="shared" ref="J22:J24" si="27">E22/4</f>
        <v>1937.5</v>
      </c>
      <c r="L22" s="1" t="s">
        <v>19</v>
      </c>
      <c r="M22" s="5">
        <v>2758</v>
      </c>
      <c r="N22" s="5"/>
      <c r="O22" s="11"/>
      <c r="P22" s="5"/>
      <c r="S22" t="s">
        <v>5</v>
      </c>
      <c r="T22" s="5">
        <v>25000</v>
      </c>
      <c r="U22" s="5">
        <f>$B$22*U4</f>
        <v>10750</v>
      </c>
      <c r="V22" s="5">
        <f>$B$22*V4</f>
        <v>6500</v>
      </c>
      <c r="W22" s="5">
        <f>$B$22*W4</f>
        <v>7750</v>
      </c>
      <c r="Y22" s="5">
        <f>T22/4</f>
        <v>6250</v>
      </c>
      <c r="Z22" s="5">
        <f>U22/4</f>
        <v>2687.5</v>
      </c>
      <c r="AA22" s="5">
        <f t="shared" ref="AA22:AA24" si="28">V22/4</f>
        <v>1625</v>
      </c>
      <c r="AB22" s="5">
        <f t="shared" ref="AB22:AB24" si="29">W22/4</f>
        <v>1937.5</v>
      </c>
      <c r="AD22" s="1" t="s">
        <v>19</v>
      </c>
      <c r="AE22" s="5">
        <v>2758</v>
      </c>
      <c r="AF22" s="36">
        <v>2758</v>
      </c>
      <c r="AG22" s="11"/>
      <c r="AH22" s="5"/>
    </row>
    <row r="23" spans="1:34" x14ac:dyDescent="0.3">
      <c r="A23" t="s">
        <v>3</v>
      </c>
      <c r="B23" s="2">
        <v>9400</v>
      </c>
      <c r="C23" s="2">
        <f>$B$23*C5</f>
        <v>4230</v>
      </c>
      <c r="D23" s="2">
        <f>$B$23*D5</f>
        <v>2256</v>
      </c>
      <c r="E23" s="2">
        <f>$B$23*E5</f>
        <v>2914</v>
      </c>
      <c r="G23" s="5">
        <f t="shared" ref="G23:G24" si="30">B23/4</f>
        <v>2350</v>
      </c>
      <c r="H23" s="5">
        <f t="shared" ref="H23:H24" si="31">C23/4</f>
        <v>1057.5</v>
      </c>
      <c r="I23" s="5">
        <f t="shared" si="26"/>
        <v>564</v>
      </c>
      <c r="J23" s="5">
        <f t="shared" si="27"/>
        <v>728.5</v>
      </c>
      <c r="L23" s="1" t="s">
        <v>20</v>
      </c>
      <c r="M23" s="5">
        <v>2758</v>
      </c>
      <c r="N23" s="5">
        <v>2357.7199999999998</v>
      </c>
      <c r="O23" s="11">
        <v>45476</v>
      </c>
      <c r="P23" s="5"/>
      <c r="S23" t="s">
        <v>3</v>
      </c>
      <c r="T23" s="5">
        <v>9400</v>
      </c>
      <c r="U23" s="5">
        <f>$B$23*U5</f>
        <v>4230</v>
      </c>
      <c r="V23" s="5">
        <f>$B$23*V5</f>
        <v>2256</v>
      </c>
      <c r="W23" s="5">
        <f>$B$23*W5</f>
        <v>2914</v>
      </c>
      <c r="Y23" s="5">
        <f t="shared" ref="Y23:Y24" si="32">T23/4</f>
        <v>2350</v>
      </c>
      <c r="Z23" s="5">
        <f t="shared" ref="Z23:Z24" si="33">U23/4</f>
        <v>1057.5</v>
      </c>
      <c r="AA23" s="5">
        <f t="shared" si="28"/>
        <v>564</v>
      </c>
      <c r="AB23" s="5">
        <f t="shared" si="29"/>
        <v>728.5</v>
      </c>
      <c r="AD23" s="1" t="s">
        <v>20</v>
      </c>
      <c r="AE23" s="5">
        <v>2758</v>
      </c>
      <c r="AF23" s="5">
        <v>2357.7199999999998</v>
      </c>
      <c r="AG23" s="11">
        <v>45476</v>
      </c>
      <c r="AH23" s="5"/>
    </row>
    <row r="24" spans="1:34" x14ac:dyDescent="0.3">
      <c r="A24" t="s">
        <v>4</v>
      </c>
      <c r="B24" s="2">
        <v>9200</v>
      </c>
      <c r="C24" s="2">
        <f>$B$24*C6</f>
        <v>5704</v>
      </c>
      <c r="D24" s="2">
        <f>$B$24*D6</f>
        <v>3128</v>
      </c>
      <c r="E24" s="2">
        <f>$B$24*E6</f>
        <v>368</v>
      </c>
      <c r="G24" s="5">
        <f t="shared" si="30"/>
        <v>2300</v>
      </c>
      <c r="H24" s="5">
        <f t="shared" si="31"/>
        <v>1426</v>
      </c>
      <c r="I24" s="5">
        <f t="shared" si="26"/>
        <v>782</v>
      </c>
      <c r="J24" s="5">
        <f t="shared" si="27"/>
        <v>92</v>
      </c>
      <c r="L24" s="1" t="s">
        <v>21</v>
      </c>
      <c r="M24" s="5">
        <v>2758</v>
      </c>
      <c r="N24" s="5">
        <v>2758</v>
      </c>
      <c r="O24" s="11">
        <v>45545</v>
      </c>
      <c r="P24" s="5"/>
      <c r="S24" t="s">
        <v>4</v>
      </c>
      <c r="T24" s="5">
        <v>9200</v>
      </c>
      <c r="U24" s="5">
        <f>$B$24*U6</f>
        <v>5704</v>
      </c>
      <c r="V24" s="5">
        <f>$B$24*V6</f>
        <v>3128</v>
      </c>
      <c r="W24" s="5">
        <f>$B$24*W6</f>
        <v>368</v>
      </c>
      <c r="Y24" s="5">
        <f t="shared" si="32"/>
        <v>2300</v>
      </c>
      <c r="Z24" s="5">
        <f t="shared" si="33"/>
        <v>1426</v>
      </c>
      <c r="AA24" s="5">
        <f t="shared" si="28"/>
        <v>782</v>
      </c>
      <c r="AB24" s="5">
        <f t="shared" si="29"/>
        <v>92</v>
      </c>
      <c r="AD24" s="1" t="s">
        <v>21</v>
      </c>
      <c r="AE24" s="5">
        <v>2758</v>
      </c>
      <c r="AF24" s="5">
        <v>2758</v>
      </c>
      <c r="AG24" s="11">
        <v>45545</v>
      </c>
      <c r="AH24" s="5"/>
    </row>
    <row r="25" spans="1:34" x14ac:dyDescent="0.3">
      <c r="A25" t="s">
        <v>8</v>
      </c>
      <c r="B25" s="2">
        <f>SUM(B22:B24)</f>
        <v>43600</v>
      </c>
      <c r="C25" s="2">
        <f>SUM(C22:C24)</f>
        <v>20684</v>
      </c>
      <c r="D25" s="2">
        <f t="shared" ref="D25" si="34">SUM(D22:D24)</f>
        <v>11884</v>
      </c>
      <c r="E25" s="2">
        <f t="shared" ref="E25" si="35">SUM(E22:E24)</f>
        <v>11032</v>
      </c>
      <c r="F25" s="2"/>
      <c r="G25" s="5">
        <f>SUM(G22:G24)</f>
        <v>10900</v>
      </c>
      <c r="H25" s="5">
        <f>SUM(H22:H24)</f>
        <v>5171</v>
      </c>
      <c r="I25" s="5">
        <f t="shared" ref="I25" si="36">SUM(I22:I24)</f>
        <v>2971</v>
      </c>
      <c r="J25" s="5">
        <f t="shared" ref="J25" si="37">SUM(J22:J24)</f>
        <v>2758</v>
      </c>
      <c r="L25" s="1" t="s">
        <v>22</v>
      </c>
      <c r="M25" s="5">
        <v>2758</v>
      </c>
      <c r="N25" s="5"/>
      <c r="O25" s="11"/>
      <c r="S25" t="s">
        <v>8</v>
      </c>
      <c r="T25" s="5">
        <f>SUM(T22:T24)</f>
        <v>43600</v>
      </c>
      <c r="U25" s="5">
        <f>SUM(U22:U24)</f>
        <v>20684</v>
      </c>
      <c r="V25" s="5">
        <f t="shared" ref="V25:W25" si="38">SUM(V22:V24)</f>
        <v>11884</v>
      </c>
      <c r="W25" s="5">
        <f t="shared" si="38"/>
        <v>11032</v>
      </c>
      <c r="X25" s="2"/>
      <c r="Y25" s="5">
        <f>SUM(Y22:Y24)</f>
        <v>10900</v>
      </c>
      <c r="Z25" s="5">
        <f>SUM(Z22:Z24)</f>
        <v>5171</v>
      </c>
      <c r="AA25" s="5">
        <f t="shared" ref="AA25:AB25" si="39">SUM(AA22:AA24)</f>
        <v>2971</v>
      </c>
      <c r="AB25" s="5">
        <f t="shared" si="39"/>
        <v>2758</v>
      </c>
      <c r="AD25" s="1" t="s">
        <v>22</v>
      </c>
      <c r="AE25" s="5">
        <v>2758</v>
      </c>
      <c r="AF25" s="36">
        <v>400.75</v>
      </c>
      <c r="AG25" s="11"/>
    </row>
    <row r="26" spans="1:34" x14ac:dyDescent="0.3">
      <c r="A26" s="13">
        <v>2024</v>
      </c>
      <c r="B26" s="14"/>
      <c r="C26" s="14"/>
      <c r="D26" s="14"/>
      <c r="E26" s="14"/>
      <c r="F26" s="14"/>
      <c r="G26" s="15"/>
      <c r="H26" s="15"/>
      <c r="I26" s="15"/>
      <c r="J26" s="15">
        <f>J25*4</f>
        <v>11032</v>
      </c>
      <c r="K26" s="13"/>
      <c r="L26" s="16"/>
      <c r="M26" s="24">
        <f>SUM(M22:M25)</f>
        <v>11032</v>
      </c>
      <c r="N26" s="15">
        <f>SUM(N22:N25)</f>
        <v>5115.7199999999993</v>
      </c>
      <c r="O26" s="13"/>
      <c r="P26" s="15"/>
      <c r="S26" s="13">
        <v>2024</v>
      </c>
      <c r="T26" s="14"/>
      <c r="U26" s="14"/>
      <c r="V26" s="14"/>
      <c r="W26" s="14"/>
      <c r="X26" s="14"/>
      <c r="Y26" s="15"/>
      <c r="Z26" s="15"/>
      <c r="AA26" s="15"/>
      <c r="AB26" s="15">
        <f>AB25*4</f>
        <v>11032</v>
      </c>
      <c r="AC26" s="13"/>
      <c r="AD26" s="16"/>
      <c r="AE26" s="24">
        <f>SUM(AE22:AE25)</f>
        <v>11032</v>
      </c>
      <c r="AF26" s="15">
        <f>SUM(AF22:AF25)</f>
        <v>8274.4699999999993</v>
      </c>
      <c r="AG26" s="13"/>
      <c r="AH26" s="15"/>
    </row>
    <row r="27" spans="1:34" ht="15.6" x14ac:dyDescent="0.3">
      <c r="A27" s="28" t="s">
        <v>44</v>
      </c>
      <c r="B27" s="2"/>
      <c r="C27" s="2"/>
      <c r="D27" s="2"/>
      <c r="E27" s="2"/>
      <c r="F27" s="2"/>
      <c r="G27" s="5"/>
      <c r="H27" s="5"/>
      <c r="I27" s="5"/>
      <c r="J27" s="5"/>
      <c r="M27" s="21">
        <f>M26+M20+M13</f>
        <v>30727.5</v>
      </c>
      <c r="N27" s="5">
        <f>N13+N20+N26</f>
        <v>27969.5</v>
      </c>
      <c r="P27" s="20">
        <f>Tableau2[[#This Row],[Colonne122]]-Tableau2[[#This Row],[Colonne13]]</f>
        <v>2758</v>
      </c>
      <c r="S27" s="28" t="s">
        <v>44</v>
      </c>
      <c r="T27" s="2"/>
      <c r="U27" s="2"/>
      <c r="V27" s="2"/>
      <c r="W27" s="2"/>
      <c r="X27" s="2"/>
      <c r="Y27" s="5"/>
      <c r="Z27" s="5"/>
      <c r="AA27" s="5"/>
      <c r="AB27" s="5"/>
      <c r="AE27" s="21">
        <f>AE26+AE20+AE13</f>
        <v>36638.520000000004</v>
      </c>
      <c r="AF27" s="5">
        <f>AF13+AF20+AF26</f>
        <v>27969.75</v>
      </c>
      <c r="AH27" s="20">
        <f>Tableau22[[#This Row],[Colonne122]]-Tableau22[[#This Row],[Colonne13]]</f>
        <v>8668.7700000000041</v>
      </c>
    </row>
    <row r="28" spans="1:34" x14ac:dyDescent="0.3">
      <c r="A28" s="6" t="s">
        <v>5</v>
      </c>
      <c r="B28" s="7">
        <v>26800</v>
      </c>
      <c r="C28" s="7">
        <f>$B$28*C4</f>
        <v>11524</v>
      </c>
      <c r="D28" s="7">
        <f>$B$28*D4</f>
        <v>6968</v>
      </c>
      <c r="E28" s="7">
        <f>$B$28*E4</f>
        <v>8308</v>
      </c>
      <c r="F28" s="6"/>
      <c r="G28" s="8">
        <f>B28/4</f>
        <v>6700</v>
      </c>
      <c r="H28" s="8">
        <f>C28/4</f>
        <v>2881</v>
      </c>
      <c r="I28" s="8">
        <f t="shared" ref="I28:I30" si="40">D28/4</f>
        <v>1742</v>
      </c>
      <c r="J28" s="8">
        <f t="shared" ref="J28:J30" si="41">E28/4</f>
        <v>2077</v>
      </c>
      <c r="M28" s="1"/>
      <c r="S28" s="6" t="s">
        <v>5</v>
      </c>
      <c r="T28" s="7">
        <v>26800</v>
      </c>
      <c r="U28" s="7">
        <f>$B$28*U4</f>
        <v>11524</v>
      </c>
      <c r="V28" s="7">
        <f>$B$28*V4</f>
        <v>6968</v>
      </c>
      <c r="W28" s="7">
        <f>$B$28*W4</f>
        <v>8308</v>
      </c>
      <c r="X28" s="6"/>
      <c r="Y28" s="8">
        <f>T28/4</f>
        <v>6700</v>
      </c>
      <c r="Z28" s="8">
        <f>U28/4</f>
        <v>2881</v>
      </c>
      <c r="AA28" s="8">
        <f t="shared" ref="AA28:AA30" si="42">V28/4</f>
        <v>1742</v>
      </c>
      <c r="AB28" s="8">
        <f t="shared" ref="AB28:AB30" si="43">W28/4</f>
        <v>2077</v>
      </c>
      <c r="AE28" s="1"/>
    </row>
    <row r="29" spans="1:34" x14ac:dyDescent="0.3">
      <c r="A29" s="6" t="s">
        <v>3</v>
      </c>
      <c r="B29" s="7">
        <v>9400</v>
      </c>
      <c r="C29" s="7">
        <f>$B$29*C5</f>
        <v>4230</v>
      </c>
      <c r="D29" s="7">
        <f>$B$29*D5</f>
        <v>2256</v>
      </c>
      <c r="E29" s="7">
        <f>$B$29*E5</f>
        <v>2914</v>
      </c>
      <c r="F29" s="6"/>
      <c r="G29" s="8">
        <f t="shared" ref="G29:G30" si="44">B29/4</f>
        <v>2350</v>
      </c>
      <c r="H29" s="8">
        <f t="shared" ref="H29:H30" si="45">C29/4</f>
        <v>1057.5</v>
      </c>
      <c r="I29" s="8">
        <f t="shared" si="40"/>
        <v>564</v>
      </c>
      <c r="J29" s="8">
        <f t="shared" si="41"/>
        <v>728.5</v>
      </c>
      <c r="M29" s="1"/>
      <c r="S29" s="6" t="s">
        <v>3</v>
      </c>
      <c r="T29" s="7">
        <v>9400</v>
      </c>
      <c r="U29" s="7">
        <f>$B$29*U5</f>
        <v>4230</v>
      </c>
      <c r="V29" s="7">
        <f>$B$29*V5</f>
        <v>2256</v>
      </c>
      <c r="W29" s="7">
        <f>$B$29*W5</f>
        <v>2914</v>
      </c>
      <c r="X29" s="6"/>
      <c r="Y29" s="8">
        <f t="shared" ref="Y29:Y30" si="46">T29/4</f>
        <v>2350</v>
      </c>
      <c r="Z29" s="8">
        <f t="shared" ref="Z29:Z30" si="47">U29/4</f>
        <v>1057.5</v>
      </c>
      <c r="AA29" s="8">
        <f t="shared" si="42"/>
        <v>564</v>
      </c>
      <c r="AB29" s="8">
        <f t="shared" si="43"/>
        <v>728.5</v>
      </c>
      <c r="AE29" s="1"/>
    </row>
    <row r="30" spans="1:34" x14ac:dyDescent="0.3">
      <c r="A30" s="6" t="s">
        <v>4</v>
      </c>
      <c r="B30" s="7">
        <v>9200</v>
      </c>
      <c r="C30" s="7">
        <f>$B$30*C6</f>
        <v>5704</v>
      </c>
      <c r="D30" s="7">
        <f>$B$30*D6</f>
        <v>3128</v>
      </c>
      <c r="E30" s="7">
        <f>$B$30*E6</f>
        <v>368</v>
      </c>
      <c r="F30" s="6"/>
      <c r="G30" s="8">
        <f t="shared" si="44"/>
        <v>2300</v>
      </c>
      <c r="H30" s="8">
        <f t="shared" si="45"/>
        <v>1426</v>
      </c>
      <c r="I30" s="8">
        <f t="shared" si="40"/>
        <v>782</v>
      </c>
      <c r="J30" s="8">
        <f t="shared" si="41"/>
        <v>92</v>
      </c>
      <c r="M30" s="1"/>
      <c r="S30" s="6" t="s">
        <v>4</v>
      </c>
      <c r="T30" s="7">
        <v>9200</v>
      </c>
      <c r="U30" s="7">
        <f>$B$30*U6</f>
        <v>5704</v>
      </c>
      <c r="V30" s="7">
        <f>$B$30*V6</f>
        <v>3128</v>
      </c>
      <c r="W30" s="7">
        <f>$B$30*W6</f>
        <v>368</v>
      </c>
      <c r="X30" s="6"/>
      <c r="Y30" s="8">
        <f t="shared" si="46"/>
        <v>2300</v>
      </c>
      <c r="Z30" s="8">
        <f t="shared" si="47"/>
        <v>1426</v>
      </c>
      <c r="AA30" s="8">
        <f t="shared" si="42"/>
        <v>782</v>
      </c>
      <c r="AB30" s="8">
        <f t="shared" si="43"/>
        <v>92</v>
      </c>
      <c r="AE30" s="1"/>
    </row>
    <row r="31" spans="1:34" x14ac:dyDescent="0.3">
      <c r="A31" s="6" t="s">
        <v>8</v>
      </c>
      <c r="B31" s="7">
        <f>SUM(B28:B30)</f>
        <v>45400</v>
      </c>
      <c r="C31" s="7">
        <f>SUM(C28:C30)</f>
        <v>21458</v>
      </c>
      <c r="D31" s="7">
        <f t="shared" ref="D31:E31" si="48">SUM(D28:D30)</f>
        <v>12352</v>
      </c>
      <c r="E31" s="7">
        <f t="shared" si="48"/>
        <v>11590</v>
      </c>
      <c r="F31" s="7"/>
      <c r="G31" s="8">
        <f>SUM(G28:G30)</f>
        <v>11350</v>
      </c>
      <c r="H31" s="8">
        <f>SUM(H28:H30)</f>
        <v>5364.5</v>
      </c>
      <c r="I31" s="8">
        <f t="shared" ref="I31:J31" si="49">SUM(I28:I30)</f>
        <v>3088</v>
      </c>
      <c r="J31" s="8">
        <f t="shared" si="49"/>
        <v>2897.5</v>
      </c>
      <c r="M31" s="1"/>
      <c r="S31" s="6" t="s">
        <v>8</v>
      </c>
      <c r="T31" s="7">
        <f>SUM(T28:T30)</f>
        <v>45400</v>
      </c>
      <c r="U31" s="7">
        <f>SUM(U28:U30)</f>
        <v>21458</v>
      </c>
      <c r="V31" s="7">
        <f t="shared" ref="V31:W31" si="50">SUM(V28:V30)</f>
        <v>12352</v>
      </c>
      <c r="W31" s="7">
        <f t="shared" si="50"/>
        <v>11590</v>
      </c>
      <c r="X31" s="7"/>
      <c r="Y31" s="8">
        <f>SUM(Y28:Y30)</f>
        <v>11350</v>
      </c>
      <c r="Z31" s="8">
        <f>SUM(Z28:Z30)</f>
        <v>5364.5</v>
      </c>
      <c r="AA31" s="8">
        <f t="shared" ref="AA31:AB31" si="51">SUM(AA28:AA30)</f>
        <v>3088</v>
      </c>
      <c r="AB31" s="8">
        <f t="shared" si="51"/>
        <v>2897.5</v>
      </c>
      <c r="AE31" s="1"/>
    </row>
    <row r="32" spans="1:34" x14ac:dyDescent="0.3">
      <c r="A32" s="13"/>
      <c r="B32" s="13"/>
      <c r="C32" s="13"/>
      <c r="D32" s="13"/>
      <c r="E32" s="13"/>
      <c r="F32" s="13"/>
      <c r="G32" s="13"/>
      <c r="H32" s="13"/>
      <c r="I32" s="13"/>
      <c r="J32" s="15">
        <f>J31*4</f>
        <v>11590</v>
      </c>
      <c r="K32" s="13"/>
      <c r="L32" s="16"/>
      <c r="M32" s="16"/>
      <c r="N32" s="13"/>
      <c r="O32" s="13"/>
      <c r="P32" s="13"/>
      <c r="S32" s="13"/>
      <c r="T32" s="13"/>
      <c r="U32" s="13"/>
      <c r="V32" s="13"/>
      <c r="W32" s="13"/>
      <c r="X32" s="13"/>
      <c r="Y32" s="13"/>
      <c r="Z32" s="13"/>
      <c r="AA32" s="13"/>
      <c r="AB32" s="15">
        <f>AB31*4</f>
        <v>11590</v>
      </c>
      <c r="AC32" s="13"/>
      <c r="AD32" s="16"/>
      <c r="AE32" s="16"/>
      <c r="AF32" s="13"/>
      <c r="AG32" s="13"/>
      <c r="AH32" s="13"/>
    </row>
    <row r="33" spans="1:34" x14ac:dyDescent="0.3">
      <c r="B33" s="2"/>
      <c r="C33" s="2"/>
      <c r="D33" s="2"/>
      <c r="E33" s="2"/>
      <c r="G33" s="5"/>
      <c r="H33" s="5"/>
      <c r="I33" s="5"/>
      <c r="J33" s="5"/>
      <c r="M33" s="1"/>
      <c r="T33" s="2"/>
      <c r="U33" s="2"/>
      <c r="V33" s="2"/>
      <c r="W33" s="2"/>
      <c r="Y33" s="5"/>
      <c r="Z33" s="5"/>
      <c r="AA33" s="5"/>
      <c r="AB33" s="5"/>
      <c r="AE33" s="1"/>
    </row>
    <row r="34" spans="1:34" x14ac:dyDescent="0.3">
      <c r="A34" t="s">
        <v>5</v>
      </c>
      <c r="B34" s="2">
        <v>33550</v>
      </c>
      <c r="C34" s="2">
        <f>$B$34*C4</f>
        <v>14426.5</v>
      </c>
      <c r="D34" s="2">
        <f>$B$34*D4</f>
        <v>8723</v>
      </c>
      <c r="E34" s="2">
        <f>$B$34*E4</f>
        <v>10400.5</v>
      </c>
      <c r="G34" s="5">
        <f>B34/4</f>
        <v>8387.5</v>
      </c>
      <c r="H34" s="5">
        <f>C34/4</f>
        <v>3606.625</v>
      </c>
      <c r="I34" s="5">
        <f t="shared" ref="I34:I36" si="52">D34/4</f>
        <v>2180.75</v>
      </c>
      <c r="J34" s="5">
        <f t="shared" ref="J34:J36" si="53">E34/4</f>
        <v>2600.125</v>
      </c>
      <c r="L34" s="1" t="s">
        <v>19</v>
      </c>
      <c r="M34" s="21">
        <v>3706.38</v>
      </c>
      <c r="S34" t="s">
        <v>5</v>
      </c>
      <c r="T34" s="2">
        <v>33550</v>
      </c>
      <c r="U34" s="2">
        <f>$B$34*U4</f>
        <v>14426.5</v>
      </c>
      <c r="V34" s="2">
        <f>$B$34*V4</f>
        <v>8723</v>
      </c>
      <c r="W34" s="2">
        <f>$B$34*W4</f>
        <v>10400.5</v>
      </c>
      <c r="Y34" s="5">
        <f>T34/4</f>
        <v>8387.5</v>
      </c>
      <c r="Z34" s="5">
        <f>U34/4</f>
        <v>3606.625</v>
      </c>
      <c r="AA34" s="5">
        <f t="shared" ref="AA34:AA36" si="54">V34/4</f>
        <v>2180.75</v>
      </c>
      <c r="AB34" s="5">
        <f t="shared" ref="AB34:AB36" si="55">W34/4</f>
        <v>2600.125</v>
      </c>
      <c r="AD34" s="1" t="s">
        <v>19</v>
      </c>
      <c r="AE34" s="21">
        <v>3706.38</v>
      </c>
    </row>
    <row r="35" spans="1:34" x14ac:dyDescent="0.3">
      <c r="A35" t="s">
        <v>3</v>
      </c>
      <c r="B35" s="2">
        <v>14100</v>
      </c>
      <c r="C35" s="2">
        <f>$B$35*C5</f>
        <v>6345</v>
      </c>
      <c r="D35" s="2">
        <f>$B$35*D5</f>
        <v>3384</v>
      </c>
      <c r="E35" s="2">
        <f>$B$35*E5</f>
        <v>4371</v>
      </c>
      <c r="G35" s="5">
        <f t="shared" ref="G35:G36" si="56">B35/4</f>
        <v>3525</v>
      </c>
      <c r="H35" s="5">
        <f t="shared" ref="H35:H36" si="57">C35/4</f>
        <v>1586.25</v>
      </c>
      <c r="I35" s="5">
        <f t="shared" si="52"/>
        <v>846</v>
      </c>
      <c r="J35" s="5">
        <f t="shared" si="53"/>
        <v>1092.75</v>
      </c>
      <c r="L35" s="1" t="s">
        <v>20</v>
      </c>
      <c r="M35" s="21">
        <v>3706.38</v>
      </c>
      <c r="S35" t="s">
        <v>3</v>
      </c>
      <c r="T35" s="2">
        <v>14100</v>
      </c>
      <c r="U35" s="2">
        <f>$B$35*U5</f>
        <v>6345</v>
      </c>
      <c r="V35" s="2">
        <f>$B$35*V5</f>
        <v>3384</v>
      </c>
      <c r="W35" s="2">
        <f>$B$35*W5</f>
        <v>4371</v>
      </c>
      <c r="Y35" s="5">
        <f t="shared" ref="Y35:Y36" si="58">T35/4</f>
        <v>3525</v>
      </c>
      <c r="Z35" s="5">
        <f t="shared" ref="Z35:Z36" si="59">U35/4</f>
        <v>1586.25</v>
      </c>
      <c r="AA35" s="5">
        <f t="shared" si="54"/>
        <v>846</v>
      </c>
      <c r="AB35" s="5">
        <f t="shared" si="55"/>
        <v>1092.75</v>
      </c>
      <c r="AD35" s="1" t="s">
        <v>20</v>
      </c>
      <c r="AE35" s="21">
        <v>3706.38</v>
      </c>
    </row>
    <row r="36" spans="1:34" x14ac:dyDescent="0.3">
      <c r="A36" t="s">
        <v>4</v>
      </c>
      <c r="B36" s="2">
        <v>1350</v>
      </c>
      <c r="C36" s="2">
        <f>$B$36*C6</f>
        <v>837</v>
      </c>
      <c r="D36" s="2">
        <f>$B$36*D6</f>
        <v>459.00000000000006</v>
      </c>
      <c r="E36" s="2">
        <f>$B$36*E6</f>
        <v>54</v>
      </c>
      <c r="G36" s="5">
        <f t="shared" si="56"/>
        <v>337.5</v>
      </c>
      <c r="H36" s="5">
        <f t="shared" si="57"/>
        <v>209.25</v>
      </c>
      <c r="I36" s="5">
        <f t="shared" si="52"/>
        <v>114.75000000000001</v>
      </c>
      <c r="J36" s="5">
        <f t="shared" si="53"/>
        <v>13.5</v>
      </c>
      <c r="L36" s="1" t="s">
        <v>21</v>
      </c>
      <c r="M36" s="21">
        <v>3706.38</v>
      </c>
      <c r="S36" t="s">
        <v>4</v>
      </c>
      <c r="T36" s="2">
        <v>1350</v>
      </c>
      <c r="U36" s="2">
        <f>$B$36*U6</f>
        <v>837</v>
      </c>
      <c r="V36" s="2">
        <f>$B$36*V6</f>
        <v>459.00000000000006</v>
      </c>
      <c r="W36" s="2">
        <f>$B$36*W6</f>
        <v>54</v>
      </c>
      <c r="Y36" s="5">
        <f t="shared" si="58"/>
        <v>337.5</v>
      </c>
      <c r="Z36" s="5">
        <f t="shared" si="59"/>
        <v>209.25</v>
      </c>
      <c r="AA36" s="5">
        <f t="shared" si="54"/>
        <v>114.75000000000001</v>
      </c>
      <c r="AB36" s="5">
        <f t="shared" si="55"/>
        <v>13.5</v>
      </c>
      <c r="AD36" s="1" t="s">
        <v>21</v>
      </c>
      <c r="AE36" s="21">
        <v>3706.38</v>
      </c>
    </row>
    <row r="37" spans="1:34" x14ac:dyDescent="0.3">
      <c r="A37" t="s">
        <v>10</v>
      </c>
      <c r="B37" s="2">
        <f>SUM(B34:B36)</f>
        <v>49000</v>
      </c>
      <c r="C37" s="2">
        <f>SUM(C34:C36)</f>
        <v>21608.5</v>
      </c>
      <c r="D37" s="2">
        <f>SUM(D34:D36)</f>
        <v>12566</v>
      </c>
      <c r="E37" s="2">
        <f>SUM(E34:E36)</f>
        <v>14825.5</v>
      </c>
      <c r="F37" s="2"/>
      <c r="G37" s="5">
        <f>SUM(G34:G36)</f>
        <v>12250</v>
      </c>
      <c r="H37" s="5">
        <f>SUM(H34:H36)</f>
        <v>5402.125</v>
      </c>
      <c r="I37" s="5">
        <f>SUM(I34:I36)</f>
        <v>3141.5</v>
      </c>
      <c r="J37" s="5">
        <f>SUM(J34:J36)</f>
        <v>3706.375</v>
      </c>
      <c r="L37" s="1" t="s">
        <v>22</v>
      </c>
      <c r="M37" s="21">
        <v>3706.36</v>
      </c>
      <c r="S37" t="s">
        <v>10</v>
      </c>
      <c r="T37" s="2">
        <f>SUM(T34:T36)</f>
        <v>49000</v>
      </c>
      <c r="U37" s="2">
        <f>SUM(U34:U36)</f>
        <v>21608.5</v>
      </c>
      <c r="V37" s="2">
        <f>SUM(V34:V36)</f>
        <v>12566</v>
      </c>
      <c r="W37" s="2">
        <f>SUM(W34:W36)</f>
        <v>14825.5</v>
      </c>
      <c r="X37" s="2"/>
      <c r="Y37" s="5">
        <f>SUM(Y34:Y36)</f>
        <v>12250</v>
      </c>
      <c r="Z37" s="5">
        <f>SUM(Z34:Z36)</f>
        <v>5402.125</v>
      </c>
      <c r="AA37" s="5">
        <f>SUM(AA34:AA36)</f>
        <v>3141.5</v>
      </c>
      <c r="AB37" s="5">
        <f>SUM(AB34:AB36)</f>
        <v>3706.375</v>
      </c>
      <c r="AD37" s="1" t="s">
        <v>22</v>
      </c>
      <c r="AE37" s="21">
        <v>3706.36</v>
      </c>
    </row>
    <row r="38" spans="1:34" x14ac:dyDescent="0.3">
      <c r="A38" s="13">
        <v>2024</v>
      </c>
      <c r="B38" s="13"/>
      <c r="C38" s="13"/>
      <c r="D38" s="13"/>
      <c r="E38" s="13"/>
      <c r="F38" s="13"/>
      <c r="G38" s="13"/>
      <c r="H38" s="13"/>
      <c r="I38" s="13"/>
      <c r="J38" s="15">
        <f>J37*4</f>
        <v>14825.5</v>
      </c>
      <c r="K38" s="13"/>
      <c r="L38" s="16"/>
      <c r="M38" s="24">
        <f>SUM(M34:M37)</f>
        <v>14825.5</v>
      </c>
      <c r="N38" s="13"/>
      <c r="O38" s="13"/>
      <c r="P38" s="13"/>
      <c r="S38" s="13">
        <v>2024</v>
      </c>
      <c r="T38" s="13"/>
      <c r="U38" s="13"/>
      <c r="V38" s="13"/>
      <c r="W38" s="13"/>
      <c r="X38" s="13"/>
      <c r="Y38" s="13"/>
      <c r="Z38" s="13"/>
      <c r="AA38" s="13"/>
      <c r="AB38" s="15">
        <f>AB37*4</f>
        <v>14825.5</v>
      </c>
      <c r="AC38" s="13"/>
      <c r="AD38" s="16"/>
      <c r="AE38" s="24">
        <f>SUM(AE34:AE37)</f>
        <v>14825.5</v>
      </c>
      <c r="AF38" s="13"/>
      <c r="AG38" s="13"/>
      <c r="AH38" s="13"/>
    </row>
    <row r="39" spans="1:34" x14ac:dyDescent="0.3">
      <c r="B39" s="2"/>
      <c r="C39" s="2"/>
      <c r="D39" s="2"/>
      <c r="E39" s="2"/>
      <c r="G39" s="5"/>
      <c r="H39" s="5"/>
      <c r="I39" s="5"/>
      <c r="J39" s="5"/>
      <c r="M39" s="1"/>
      <c r="T39" s="2"/>
      <c r="U39" s="2"/>
      <c r="V39" s="2"/>
      <c r="W39" s="2"/>
      <c r="Y39" s="5"/>
      <c r="Z39" s="5"/>
      <c r="AA39" s="5"/>
      <c r="AB39" s="5"/>
      <c r="AE39" s="1"/>
    </row>
  </sheetData>
  <phoneticPr fontId="5" type="noConversion"/>
  <pageMargins left="0.70866141732283472" right="0.70866141732283472" top="0.74803149606299213" bottom="0.74803149606299213" header="0.31496062992125984" footer="0.31496062992125984"/>
  <pageSetup paperSize="8" orientation="landscape" r:id="rId1"/>
  <legacyDrawing r:id="rId2"/>
  <tableParts count="2"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E67A57-C5C7-47C6-90BA-2429451F96BD}">
  <dimension ref="A1:AL25"/>
  <sheetViews>
    <sheetView topLeftCell="A5" workbookViewId="0">
      <selection activeCell="A26" sqref="A26"/>
    </sheetView>
  </sheetViews>
  <sheetFormatPr baseColWidth="10" defaultRowHeight="14.4" x14ac:dyDescent="0.3"/>
  <cols>
    <col min="1" max="1" width="21.88671875" customWidth="1"/>
    <col min="6" max="6" width="3.77734375" customWidth="1"/>
    <col min="7" max="7" width="11.5546875" customWidth="1"/>
    <col min="10" max="10" width="12.109375" customWidth="1"/>
    <col min="11" max="11" width="3.77734375" customWidth="1"/>
    <col min="12" max="12" width="12.109375" style="1" customWidth="1"/>
    <col min="13" max="16" width="12.109375" customWidth="1"/>
    <col min="18" max="18" width="11.5546875" style="5"/>
    <col min="19" max="19" width="21.88671875" customWidth="1"/>
    <col min="24" max="24" width="3.77734375" customWidth="1"/>
    <col min="28" max="28" width="12.109375" customWidth="1"/>
    <col min="29" max="29" width="3.77734375" customWidth="1"/>
    <col min="30" max="30" width="12.109375" style="1" customWidth="1"/>
    <col min="31" max="34" width="12.109375" customWidth="1"/>
  </cols>
  <sheetData>
    <row r="1" spans="1:38" hidden="1" x14ac:dyDescent="0.3">
      <c r="A1" t="s">
        <v>24</v>
      </c>
      <c r="B1" t="s">
        <v>25</v>
      </c>
      <c r="C1" t="s">
        <v>26</v>
      </c>
      <c r="D1" t="s">
        <v>27</v>
      </c>
      <c r="E1" t="s">
        <v>28</v>
      </c>
      <c r="F1" t="s">
        <v>29</v>
      </c>
      <c r="G1" t="s">
        <v>30</v>
      </c>
      <c r="H1" t="s">
        <v>31</v>
      </c>
      <c r="I1" t="s">
        <v>32</v>
      </c>
      <c r="J1" t="s">
        <v>33</v>
      </c>
      <c r="K1" t="s">
        <v>34</v>
      </c>
      <c r="L1" s="1" t="s">
        <v>35</v>
      </c>
      <c r="M1" s="1" t="s">
        <v>43</v>
      </c>
      <c r="N1" t="s">
        <v>36</v>
      </c>
      <c r="O1" t="s">
        <v>37</v>
      </c>
      <c r="P1" t="s">
        <v>38</v>
      </c>
      <c r="Q1" t="s">
        <v>39</v>
      </c>
      <c r="S1" t="s">
        <v>24</v>
      </c>
      <c r="T1" t="s">
        <v>25</v>
      </c>
      <c r="U1" t="s">
        <v>26</v>
      </c>
      <c r="V1" t="s">
        <v>27</v>
      </c>
      <c r="W1" t="s">
        <v>28</v>
      </c>
      <c r="X1" t="s">
        <v>29</v>
      </c>
      <c r="Y1" t="s">
        <v>30</v>
      </c>
      <c r="Z1" t="s">
        <v>31</v>
      </c>
      <c r="AA1" t="s">
        <v>32</v>
      </c>
      <c r="AB1" t="s">
        <v>33</v>
      </c>
      <c r="AC1" t="s">
        <v>34</v>
      </c>
      <c r="AD1" s="1" t="s">
        <v>35</v>
      </c>
      <c r="AE1" s="1" t="s">
        <v>43</v>
      </c>
      <c r="AF1" t="s">
        <v>36</v>
      </c>
      <c r="AG1" t="s">
        <v>37</v>
      </c>
      <c r="AH1" t="s">
        <v>38</v>
      </c>
    </row>
    <row r="2" spans="1:38" s="1" customFormat="1" x14ac:dyDescent="0.3">
      <c r="A2"/>
      <c r="B2"/>
      <c r="C2"/>
      <c r="D2"/>
      <c r="E2"/>
      <c r="F2"/>
      <c r="G2"/>
      <c r="H2"/>
      <c r="I2"/>
      <c r="J2"/>
      <c r="K2"/>
      <c r="N2"/>
      <c r="O2"/>
      <c r="P2"/>
      <c r="R2" s="19"/>
      <c r="S2"/>
      <c r="T2"/>
      <c r="U2"/>
      <c r="V2"/>
      <c r="W2"/>
      <c r="X2"/>
      <c r="Y2"/>
      <c r="Z2"/>
      <c r="AA2"/>
      <c r="AB2"/>
      <c r="AC2"/>
      <c r="AF2"/>
      <c r="AG2"/>
      <c r="AH2"/>
    </row>
    <row r="3" spans="1:38" x14ac:dyDescent="0.3">
      <c r="A3" s="1"/>
      <c r="B3" s="1"/>
      <c r="C3" s="1" t="s">
        <v>0</v>
      </c>
      <c r="D3" s="1" t="s">
        <v>1</v>
      </c>
      <c r="E3" s="1" t="s">
        <v>2</v>
      </c>
      <c r="F3" s="1"/>
      <c r="G3" s="1"/>
      <c r="H3" s="1"/>
      <c r="I3" s="1"/>
      <c r="J3" s="1"/>
      <c r="K3" s="1"/>
      <c r="M3" s="1"/>
      <c r="N3" s="1"/>
      <c r="O3" s="1"/>
      <c r="P3" s="1"/>
    </row>
    <row r="4" spans="1:38" x14ac:dyDescent="0.3">
      <c r="A4" t="s">
        <v>5</v>
      </c>
      <c r="C4" s="3">
        <v>0.43</v>
      </c>
      <c r="D4" s="3">
        <v>0.26</v>
      </c>
      <c r="E4" s="3">
        <v>0.31</v>
      </c>
      <c r="F4" s="4"/>
      <c r="G4" s="4"/>
      <c r="H4" s="2"/>
      <c r="I4" s="2"/>
      <c r="J4" s="2"/>
      <c r="K4" s="2"/>
      <c r="L4" s="4"/>
      <c r="M4" s="4"/>
      <c r="N4" s="2"/>
    </row>
    <row r="5" spans="1:38" x14ac:dyDescent="0.3">
      <c r="A5" t="s">
        <v>3</v>
      </c>
      <c r="C5" s="3">
        <v>0.45</v>
      </c>
      <c r="D5" s="3">
        <v>0.24</v>
      </c>
      <c r="E5" s="3">
        <v>0.31</v>
      </c>
      <c r="F5" s="4"/>
      <c r="G5" s="4"/>
      <c r="H5" s="2"/>
      <c r="I5" s="2"/>
      <c r="J5" s="2"/>
      <c r="K5" s="2"/>
      <c r="L5" s="4"/>
      <c r="M5" s="4"/>
      <c r="N5" s="2"/>
    </row>
    <row r="6" spans="1:38" x14ac:dyDescent="0.3">
      <c r="A6" t="s">
        <v>4</v>
      </c>
      <c r="C6" s="3">
        <v>0.62</v>
      </c>
      <c r="D6" s="3">
        <v>0.34</v>
      </c>
      <c r="E6" s="3">
        <v>0.04</v>
      </c>
      <c r="F6" s="4"/>
      <c r="G6" s="4"/>
      <c r="H6" s="10" t="s">
        <v>9</v>
      </c>
      <c r="I6" s="4"/>
      <c r="J6" s="4"/>
      <c r="K6" s="2"/>
      <c r="L6" s="4"/>
      <c r="M6" s="4"/>
      <c r="N6" s="2"/>
    </row>
    <row r="7" spans="1:38" ht="29.4" customHeight="1" x14ac:dyDescent="0.3">
      <c r="F7" s="2"/>
      <c r="G7" s="2"/>
      <c r="H7" s="1" t="s">
        <v>0</v>
      </c>
      <c r="I7" s="1" t="s">
        <v>1</v>
      </c>
      <c r="J7" s="1" t="s">
        <v>2</v>
      </c>
      <c r="K7" s="2"/>
      <c r="L7" s="9"/>
      <c r="M7" s="9"/>
      <c r="N7" s="1" t="s">
        <v>40</v>
      </c>
      <c r="O7" s="22" t="s">
        <v>42</v>
      </c>
      <c r="P7" s="23" t="s">
        <v>23</v>
      </c>
    </row>
    <row r="8" spans="1:38" x14ac:dyDescent="0.3">
      <c r="A8" t="s">
        <v>5</v>
      </c>
      <c r="B8" s="2">
        <v>22000</v>
      </c>
      <c r="C8" s="2">
        <f>$B$8*C4</f>
        <v>9460</v>
      </c>
      <c r="D8" s="2">
        <f>$B$8*D4</f>
        <v>5720</v>
      </c>
      <c r="E8" s="2">
        <f>$B$8*E4</f>
        <v>6820</v>
      </c>
      <c r="G8" s="5">
        <f>B8/4</f>
        <v>5500</v>
      </c>
      <c r="H8" s="5">
        <f>C8/4</f>
        <v>2365</v>
      </c>
      <c r="I8" s="5">
        <f t="shared" ref="I8:J10" si="0">D8/4</f>
        <v>1430</v>
      </c>
      <c r="J8" s="5">
        <f t="shared" si="0"/>
        <v>1705</v>
      </c>
      <c r="L8" s="1" t="s">
        <v>12</v>
      </c>
      <c r="M8" s="27">
        <v>2363.25</v>
      </c>
      <c r="N8" s="25">
        <v>2479.5</v>
      </c>
      <c r="O8" s="11">
        <v>44284</v>
      </c>
      <c r="P8" s="52">
        <f>M8-N8</f>
        <v>-116.25</v>
      </c>
    </row>
    <row r="9" spans="1:38" x14ac:dyDescent="0.3">
      <c r="A9" t="s">
        <v>3</v>
      </c>
      <c r="B9" s="2">
        <v>7900</v>
      </c>
      <c r="C9" s="2">
        <f>$B$9*C5</f>
        <v>3555</v>
      </c>
      <c r="D9" s="2">
        <f>$B$9*D5</f>
        <v>1896</v>
      </c>
      <c r="E9" s="2">
        <f>$B$9*E5</f>
        <v>2449</v>
      </c>
      <c r="G9" s="5">
        <f t="shared" ref="G9:H10" si="1">B9/4</f>
        <v>1975</v>
      </c>
      <c r="H9" s="5">
        <f t="shared" si="1"/>
        <v>888.75</v>
      </c>
      <c r="I9" s="5">
        <f t="shared" si="0"/>
        <v>474</v>
      </c>
      <c r="J9" s="5">
        <f t="shared" si="0"/>
        <v>612.25</v>
      </c>
      <c r="L9" s="1" t="s">
        <v>11</v>
      </c>
      <c r="M9" s="5">
        <v>2363.25</v>
      </c>
      <c r="N9" s="12">
        <v>2479.5</v>
      </c>
      <c r="O9" s="11">
        <v>44375</v>
      </c>
      <c r="P9" s="52">
        <f t="shared" ref="P9:P11" si="2">M9-N9</f>
        <v>-116.25</v>
      </c>
    </row>
    <row r="10" spans="1:38" x14ac:dyDescent="0.3">
      <c r="A10" t="s">
        <v>4</v>
      </c>
      <c r="B10" s="2">
        <v>4600</v>
      </c>
      <c r="C10" s="2">
        <f>$B$10*C6</f>
        <v>2852</v>
      </c>
      <c r="D10" s="2">
        <f>$B$10*D6</f>
        <v>1564</v>
      </c>
      <c r="E10" s="2">
        <f>$B$10*E6</f>
        <v>184</v>
      </c>
      <c r="G10" s="5">
        <f t="shared" si="1"/>
        <v>1150</v>
      </c>
      <c r="H10" s="5">
        <f t="shared" si="1"/>
        <v>713</v>
      </c>
      <c r="I10" s="5">
        <f t="shared" si="0"/>
        <v>391</v>
      </c>
      <c r="J10" s="5">
        <f t="shared" si="0"/>
        <v>46</v>
      </c>
      <c r="L10" s="1" t="s">
        <v>13</v>
      </c>
      <c r="M10" s="5">
        <v>2363.25</v>
      </c>
      <c r="N10" s="12">
        <v>2479.5</v>
      </c>
      <c r="O10" s="11">
        <v>44378</v>
      </c>
      <c r="P10" s="52">
        <f t="shared" si="2"/>
        <v>-116.25</v>
      </c>
    </row>
    <row r="11" spans="1:38" x14ac:dyDescent="0.3">
      <c r="A11" t="s">
        <v>6</v>
      </c>
      <c r="B11" s="2">
        <f>SUM(B8:B10)</f>
        <v>34500</v>
      </c>
      <c r="C11" s="2">
        <f>SUM(C8:C10)</f>
        <v>15867</v>
      </c>
      <c r="D11" s="2">
        <f t="shared" ref="D11:E11" si="3">SUM(D8:D10)</f>
        <v>9180</v>
      </c>
      <c r="E11" s="2">
        <f t="shared" si="3"/>
        <v>9453</v>
      </c>
      <c r="F11" s="2"/>
      <c r="G11" s="5">
        <f>SUM(G8:G10)</f>
        <v>8625</v>
      </c>
      <c r="H11" s="5">
        <f>SUM(H8:H10)</f>
        <v>3966.75</v>
      </c>
      <c r="I11" s="5">
        <f t="shared" ref="I11:J11" si="4">SUM(I8:I10)</f>
        <v>2295</v>
      </c>
      <c r="J11" s="5">
        <f t="shared" si="4"/>
        <v>2363.25</v>
      </c>
      <c r="L11" s="1" t="s">
        <v>14</v>
      </c>
      <c r="M11" s="5">
        <v>2363.25</v>
      </c>
      <c r="N11" s="12">
        <v>2479.5</v>
      </c>
      <c r="O11" s="11">
        <v>44470</v>
      </c>
      <c r="P11" s="52">
        <f t="shared" si="2"/>
        <v>-116.25</v>
      </c>
    </row>
    <row r="12" spans="1:38" x14ac:dyDescent="0.3">
      <c r="A12" s="1"/>
      <c r="B12" s="2"/>
      <c r="C12" s="2"/>
      <c r="D12" s="2"/>
      <c r="E12" s="2"/>
      <c r="F12" s="2"/>
      <c r="G12" s="5"/>
      <c r="H12" s="5"/>
      <c r="I12" s="5"/>
      <c r="J12" s="5"/>
      <c r="M12" s="19"/>
      <c r="N12" s="25"/>
      <c r="O12" s="11"/>
      <c r="P12" s="5"/>
    </row>
    <row r="13" spans="1:38" x14ac:dyDescent="0.3">
      <c r="A13" s="13">
        <v>2021</v>
      </c>
      <c r="B13" s="14"/>
      <c r="C13" s="14"/>
      <c r="D13" s="14"/>
      <c r="E13" s="14"/>
      <c r="F13" s="14"/>
      <c r="G13" s="15"/>
      <c r="H13" s="15"/>
      <c r="I13" s="15"/>
      <c r="J13" s="15">
        <f>J11*4</f>
        <v>9453</v>
      </c>
      <c r="K13" s="13"/>
      <c r="L13" s="16"/>
      <c r="M13" s="24">
        <f>SUM(M8:M11)</f>
        <v>9453</v>
      </c>
      <c r="N13" s="17">
        <f>SUM(N8:N12)</f>
        <v>9918</v>
      </c>
      <c r="O13" s="18"/>
      <c r="P13" s="15"/>
    </row>
    <row r="14" spans="1:38" x14ac:dyDescent="0.3">
      <c r="B14" s="2"/>
      <c r="C14" s="2"/>
      <c r="D14" s="2"/>
      <c r="E14" s="2"/>
      <c r="G14" s="5"/>
      <c r="H14" s="5"/>
      <c r="I14" s="5"/>
      <c r="J14" s="5"/>
      <c r="M14" s="1"/>
    </row>
    <row r="15" spans="1:38" x14ac:dyDescent="0.3">
      <c r="A15" s="37"/>
      <c r="B15" s="38"/>
      <c r="C15" s="38" t="s">
        <v>0</v>
      </c>
      <c r="D15" s="38" t="s">
        <v>1</v>
      </c>
      <c r="E15" s="38" t="s">
        <v>2</v>
      </c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9"/>
    </row>
    <row r="16" spans="1:38" x14ac:dyDescent="0.3">
      <c r="A16" s="30" t="s">
        <v>5</v>
      </c>
      <c r="B16" s="31"/>
      <c r="C16" s="40">
        <v>0.43</v>
      </c>
      <c r="D16" s="40">
        <v>0.26</v>
      </c>
      <c r="E16" s="40">
        <v>0.31</v>
      </c>
      <c r="F16" s="41"/>
      <c r="G16" s="41"/>
      <c r="H16" s="42"/>
      <c r="I16" s="42"/>
      <c r="J16" s="42"/>
      <c r="K16" s="42"/>
      <c r="L16" s="41"/>
      <c r="M16" s="41"/>
      <c r="N16" s="42"/>
      <c r="O16" s="31"/>
      <c r="P16" s="32"/>
      <c r="AL16">
        <v>20</v>
      </c>
    </row>
    <row r="17" spans="1:16" x14ac:dyDescent="0.3">
      <c r="A17" s="33" t="s">
        <v>3</v>
      </c>
      <c r="B17" s="34"/>
      <c r="C17" s="43">
        <v>0.45</v>
      </c>
      <c r="D17" s="43">
        <v>0.24</v>
      </c>
      <c r="E17" s="43">
        <v>0.31</v>
      </c>
      <c r="F17" s="44"/>
      <c r="G17" s="44"/>
      <c r="H17" s="45"/>
      <c r="I17" s="45"/>
      <c r="J17" s="45"/>
      <c r="K17" s="45"/>
      <c r="L17" s="44"/>
      <c r="M17" s="44"/>
      <c r="N17" s="45"/>
      <c r="O17" s="34"/>
      <c r="P17" s="35"/>
    </row>
    <row r="18" spans="1:16" x14ac:dyDescent="0.3">
      <c r="A18" s="30" t="s">
        <v>4</v>
      </c>
      <c r="B18" s="31"/>
      <c r="C18" s="40">
        <v>0.62</v>
      </c>
      <c r="D18" s="40">
        <v>0.34</v>
      </c>
      <c r="E18" s="40">
        <v>0.04</v>
      </c>
      <c r="F18" s="41"/>
      <c r="G18" s="41"/>
      <c r="H18" s="46" t="s">
        <v>46</v>
      </c>
      <c r="I18" s="41"/>
      <c r="J18" s="41"/>
      <c r="K18" s="42"/>
      <c r="L18" s="41"/>
      <c r="M18" s="41"/>
      <c r="N18" s="42"/>
      <c r="O18" s="31"/>
      <c r="P18" s="32"/>
    </row>
    <row r="19" spans="1:16" ht="28.8" x14ac:dyDescent="0.3">
      <c r="A19" s="33"/>
      <c r="B19" s="34"/>
      <c r="C19" s="34"/>
      <c r="D19" s="34"/>
      <c r="E19" s="34"/>
      <c r="F19" s="45"/>
      <c r="G19" s="45"/>
      <c r="H19" s="38" t="s">
        <v>0</v>
      </c>
      <c r="I19" s="38" t="s">
        <v>1</v>
      </c>
      <c r="J19" s="38" t="s">
        <v>2</v>
      </c>
      <c r="K19" s="45"/>
      <c r="L19" s="47"/>
      <c r="M19" s="47"/>
      <c r="N19" s="38" t="s">
        <v>40</v>
      </c>
      <c r="O19" s="48" t="s">
        <v>42</v>
      </c>
      <c r="P19" s="49" t="s">
        <v>23</v>
      </c>
    </row>
    <row r="20" spans="1:16" x14ac:dyDescent="0.3">
      <c r="A20" s="30" t="s">
        <v>5</v>
      </c>
      <c r="B20" s="27">
        <v>24056.45</v>
      </c>
      <c r="C20" s="27">
        <f>$B20*C16</f>
        <v>10344.273499999999</v>
      </c>
      <c r="D20" s="27">
        <f>$B20*D16</f>
        <v>6254.6770000000006</v>
      </c>
      <c r="E20" s="27">
        <f>$B20*E16</f>
        <v>7457.4994999999999</v>
      </c>
      <c r="F20" s="31"/>
      <c r="G20" s="27">
        <f>B20/4</f>
        <v>6014.1125000000002</v>
      </c>
      <c r="H20" s="27">
        <f>C20/4</f>
        <v>2586.0683749999998</v>
      </c>
      <c r="I20" s="27">
        <f t="shared" ref="I20:I22" si="5">D20/4</f>
        <v>1563.6692500000001</v>
      </c>
      <c r="J20" s="27">
        <f t="shared" ref="J20:J22" si="6">E20/4</f>
        <v>1864.374875</v>
      </c>
      <c r="K20" s="31"/>
      <c r="L20" s="50" t="s">
        <v>12</v>
      </c>
      <c r="M20" s="27">
        <v>2513.16</v>
      </c>
      <c r="N20" s="25">
        <v>2479.5</v>
      </c>
      <c r="O20" s="51">
        <v>44284</v>
      </c>
      <c r="P20" s="52">
        <f>M20-N20</f>
        <v>33.659999999999854</v>
      </c>
    </row>
    <row r="21" spans="1:16" x14ac:dyDescent="0.3">
      <c r="A21" s="33" t="s">
        <v>3</v>
      </c>
      <c r="B21" s="26">
        <v>8213.08</v>
      </c>
      <c r="C21" s="27">
        <f t="shared" ref="C21:E22" si="7">$B21*C17</f>
        <v>3695.886</v>
      </c>
      <c r="D21" s="27">
        <f t="shared" si="7"/>
        <v>1971.1391999999998</v>
      </c>
      <c r="E21" s="27">
        <f t="shared" si="7"/>
        <v>2546.0547999999999</v>
      </c>
      <c r="F21" s="34"/>
      <c r="G21" s="26">
        <f t="shared" ref="G21:G22" si="8">B21/4</f>
        <v>2053.27</v>
      </c>
      <c r="H21" s="26">
        <f t="shared" ref="H21:H22" si="9">C21/4</f>
        <v>923.97149999999999</v>
      </c>
      <c r="I21" s="26">
        <f t="shared" si="5"/>
        <v>492.78479999999996</v>
      </c>
      <c r="J21" s="26">
        <f t="shared" si="6"/>
        <v>636.51369999999997</v>
      </c>
      <c r="K21" s="34"/>
      <c r="L21" s="38" t="s">
        <v>11</v>
      </c>
      <c r="M21" s="27">
        <v>2513.16</v>
      </c>
      <c r="N21" s="79">
        <v>2479.5</v>
      </c>
      <c r="O21" s="54">
        <v>44375</v>
      </c>
      <c r="P21" s="52">
        <f t="shared" ref="P21:P23" si="10">M21-N21</f>
        <v>33.659999999999854</v>
      </c>
    </row>
    <row r="22" spans="1:16" x14ac:dyDescent="0.3">
      <c r="A22" s="30" t="s">
        <v>4</v>
      </c>
      <c r="B22" s="27">
        <v>1226.92</v>
      </c>
      <c r="C22" s="27">
        <f t="shared" si="7"/>
        <v>760.69040000000007</v>
      </c>
      <c r="D22" s="27">
        <f t="shared" si="7"/>
        <v>417.15280000000007</v>
      </c>
      <c r="E22" s="27">
        <f t="shared" si="7"/>
        <v>49.076800000000006</v>
      </c>
      <c r="F22" s="31"/>
      <c r="G22" s="27">
        <f t="shared" si="8"/>
        <v>306.73</v>
      </c>
      <c r="H22" s="27">
        <f t="shared" si="9"/>
        <v>190.17260000000002</v>
      </c>
      <c r="I22" s="27">
        <f t="shared" si="5"/>
        <v>104.28820000000002</v>
      </c>
      <c r="J22" s="27">
        <f t="shared" si="6"/>
        <v>12.269200000000001</v>
      </c>
      <c r="K22" s="31"/>
      <c r="L22" s="50" t="s">
        <v>13</v>
      </c>
      <c r="M22" s="27">
        <v>2513.16</v>
      </c>
      <c r="N22" s="25">
        <v>2479.5</v>
      </c>
      <c r="O22" s="51">
        <v>44378</v>
      </c>
      <c r="P22" s="52">
        <f t="shared" si="10"/>
        <v>33.659999999999854</v>
      </c>
    </row>
    <row r="23" spans="1:16" x14ac:dyDescent="0.3">
      <c r="A23" s="33" t="s">
        <v>6</v>
      </c>
      <c r="B23" s="26">
        <f>SUM(B20:B22)</f>
        <v>33496.449999999997</v>
      </c>
      <c r="C23" s="26">
        <f>SUM(C20:C22)</f>
        <v>14800.849899999999</v>
      </c>
      <c r="D23" s="26">
        <f t="shared" ref="D23:E23" si="11">SUM(D20:D22)</f>
        <v>8642.969000000001</v>
      </c>
      <c r="E23" s="26">
        <f t="shared" si="11"/>
        <v>10052.631100000001</v>
      </c>
      <c r="F23" s="45"/>
      <c r="G23" s="26">
        <f>SUM(G20:G22)</f>
        <v>8374.1124999999993</v>
      </c>
      <c r="H23" s="26">
        <f>SUM(H20:H22)</f>
        <v>3700.2124749999998</v>
      </c>
      <c r="I23" s="26">
        <f t="shared" ref="I23:J23" si="12">SUM(I20:I22)</f>
        <v>2160.7422500000002</v>
      </c>
      <c r="J23" s="26">
        <f t="shared" si="12"/>
        <v>2513.1577750000001</v>
      </c>
      <c r="K23" s="34"/>
      <c r="L23" s="38" t="s">
        <v>14</v>
      </c>
      <c r="M23" s="27">
        <v>2513.16</v>
      </c>
      <c r="N23" s="79">
        <v>2479.5</v>
      </c>
      <c r="O23" s="54">
        <v>44470</v>
      </c>
      <c r="P23" s="52">
        <f t="shared" si="10"/>
        <v>33.659999999999854</v>
      </c>
    </row>
    <row r="24" spans="1:16" x14ac:dyDescent="0.3">
      <c r="A24" s="78" t="s">
        <v>41</v>
      </c>
      <c r="B24" s="42"/>
      <c r="C24" s="42"/>
      <c r="D24" s="42"/>
      <c r="E24" s="42"/>
      <c r="F24" s="42"/>
      <c r="G24" s="27"/>
      <c r="H24" s="27"/>
      <c r="I24" s="27"/>
      <c r="J24" s="27"/>
      <c r="K24" s="31"/>
      <c r="L24" s="50"/>
      <c r="M24" s="75"/>
      <c r="N24" s="25"/>
      <c r="O24" s="51"/>
      <c r="P24" s="52"/>
    </row>
    <row r="25" spans="1:16" x14ac:dyDescent="0.3">
      <c r="A25" s="57" t="s">
        <v>66</v>
      </c>
      <c r="B25" s="58"/>
      <c r="C25" s="58"/>
      <c r="D25" s="58"/>
      <c r="E25" s="58"/>
      <c r="F25" s="58"/>
      <c r="G25" s="59"/>
      <c r="H25" s="59"/>
      <c r="I25" s="59"/>
      <c r="J25" s="59">
        <f>J23*4</f>
        <v>10052.631100000001</v>
      </c>
      <c r="K25" s="60"/>
      <c r="L25" s="61"/>
      <c r="M25" s="29">
        <f>SUM(M20:M23)</f>
        <v>10052.64</v>
      </c>
      <c r="N25" s="80">
        <f>SUM(N20:N24)</f>
        <v>9918</v>
      </c>
      <c r="O25" s="81"/>
      <c r="P25" s="62">
        <f>SUM(P20:P23)</f>
        <v>134.63999999999942</v>
      </c>
    </row>
  </sheetData>
  <pageMargins left="0.70866141732283472" right="0.70866141732283472" top="0.74803149606299213" bottom="0.74803149606299213" header="0.31496062992125984" footer="0.31496062992125984"/>
  <pageSetup paperSize="8" orientation="landscape" r:id="rId1"/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DB93F5-FB55-445B-9F8A-92B79BEB8A0D}">
  <dimension ref="A1:P25"/>
  <sheetViews>
    <sheetView topLeftCell="A2" workbookViewId="0">
      <selection activeCell="A25" sqref="A25"/>
    </sheetView>
  </sheetViews>
  <sheetFormatPr baseColWidth="10" defaultRowHeight="14.4" x14ac:dyDescent="0.3"/>
  <cols>
    <col min="1" max="1" width="21.88671875" customWidth="1"/>
    <col min="6" max="6" width="3.77734375" customWidth="1"/>
    <col min="7" max="7" width="11.5546875" customWidth="1"/>
    <col min="10" max="10" width="12.109375" customWidth="1"/>
    <col min="11" max="11" width="3.77734375" customWidth="1"/>
    <col min="12" max="12" width="12.109375" style="1" customWidth="1"/>
    <col min="13" max="16" width="12.109375" customWidth="1"/>
  </cols>
  <sheetData>
    <row r="1" spans="1:16" hidden="1" x14ac:dyDescent="0.3">
      <c r="A1" t="s">
        <v>24</v>
      </c>
      <c r="B1" t="s">
        <v>25</v>
      </c>
      <c r="C1" t="s">
        <v>26</v>
      </c>
      <c r="D1" t="s">
        <v>27</v>
      </c>
      <c r="E1" t="s">
        <v>28</v>
      </c>
      <c r="F1" t="s">
        <v>29</v>
      </c>
      <c r="G1" t="s">
        <v>30</v>
      </c>
      <c r="H1" t="s">
        <v>31</v>
      </c>
      <c r="I1" t="s">
        <v>32</v>
      </c>
      <c r="J1" t="s">
        <v>33</v>
      </c>
      <c r="K1" t="s">
        <v>34</v>
      </c>
      <c r="L1" s="1" t="s">
        <v>35</v>
      </c>
      <c r="M1" s="1" t="s">
        <v>43</v>
      </c>
      <c r="N1" t="s">
        <v>36</v>
      </c>
      <c r="O1" t="s">
        <v>37</v>
      </c>
      <c r="P1" t="s">
        <v>38</v>
      </c>
    </row>
    <row r="2" spans="1:16" s="1" customFormat="1" x14ac:dyDescent="0.3">
      <c r="A2"/>
      <c r="B2"/>
      <c r="C2"/>
      <c r="D2"/>
      <c r="E2"/>
      <c r="F2"/>
      <c r="G2"/>
      <c r="H2"/>
      <c r="I2"/>
      <c r="J2"/>
      <c r="K2"/>
      <c r="N2"/>
      <c r="O2"/>
      <c r="P2"/>
    </row>
    <row r="3" spans="1:16" x14ac:dyDescent="0.3">
      <c r="A3" s="1"/>
      <c r="B3" s="1"/>
      <c r="C3" s="1" t="s">
        <v>0</v>
      </c>
      <c r="D3" s="1" t="s">
        <v>1</v>
      </c>
      <c r="E3" s="1" t="s">
        <v>2</v>
      </c>
      <c r="F3" s="1"/>
      <c r="G3" s="1"/>
      <c r="H3" s="1"/>
      <c r="I3" s="1"/>
      <c r="J3" s="1"/>
      <c r="K3" s="1"/>
      <c r="M3" s="1"/>
      <c r="N3" s="1"/>
      <c r="O3" s="1"/>
      <c r="P3" s="1"/>
    </row>
    <row r="4" spans="1:16" x14ac:dyDescent="0.3">
      <c r="A4" t="s">
        <v>5</v>
      </c>
      <c r="C4" s="3">
        <v>0.43</v>
      </c>
      <c r="D4" s="3">
        <v>0.26</v>
      </c>
      <c r="E4" s="3">
        <v>0.31</v>
      </c>
      <c r="F4" s="4"/>
      <c r="G4" s="4"/>
      <c r="H4" s="2"/>
      <c r="I4" s="2"/>
      <c r="J4" s="2"/>
      <c r="K4" s="2"/>
      <c r="L4" s="4"/>
      <c r="M4" s="4"/>
      <c r="N4" s="2"/>
    </row>
    <row r="5" spans="1:16" x14ac:dyDescent="0.3">
      <c r="A5" t="s">
        <v>3</v>
      </c>
      <c r="C5" s="3">
        <v>0.45</v>
      </c>
      <c r="D5" s="3">
        <v>0.24</v>
      </c>
      <c r="E5" s="3">
        <v>0.31</v>
      </c>
      <c r="F5" s="4"/>
      <c r="G5" s="4"/>
      <c r="H5" s="2"/>
      <c r="I5" s="2"/>
      <c r="J5" s="2"/>
      <c r="K5" s="2"/>
      <c r="L5" s="4"/>
      <c r="M5" s="4"/>
      <c r="N5" s="2"/>
    </row>
    <row r="6" spans="1:16" x14ac:dyDescent="0.3">
      <c r="A6" t="s">
        <v>4</v>
      </c>
      <c r="C6" s="3">
        <v>0.62</v>
      </c>
      <c r="D6" s="3">
        <v>0.34</v>
      </c>
      <c r="E6" s="3">
        <v>0.04</v>
      </c>
      <c r="F6" s="4"/>
      <c r="G6" s="4"/>
      <c r="H6" s="10" t="s">
        <v>9</v>
      </c>
      <c r="I6" s="4"/>
      <c r="J6" s="4"/>
      <c r="K6" s="2"/>
      <c r="L6" s="4"/>
      <c r="M6" s="4"/>
      <c r="N6" s="2"/>
    </row>
    <row r="7" spans="1:16" ht="29.4" customHeight="1" x14ac:dyDescent="0.3">
      <c r="F7" s="2"/>
      <c r="G7" s="2"/>
      <c r="H7" s="1" t="s">
        <v>0</v>
      </c>
      <c r="I7" s="1" t="s">
        <v>1</v>
      </c>
      <c r="J7" s="1" t="s">
        <v>2</v>
      </c>
      <c r="K7" s="2"/>
      <c r="L7" s="9"/>
      <c r="M7" s="9"/>
      <c r="N7" s="1" t="s">
        <v>40</v>
      </c>
      <c r="O7" s="22" t="s">
        <v>42</v>
      </c>
      <c r="P7" s="23" t="s">
        <v>23</v>
      </c>
    </row>
    <row r="8" spans="1:16" x14ac:dyDescent="0.3">
      <c r="A8" t="s">
        <v>5</v>
      </c>
      <c r="B8" s="2">
        <v>22000</v>
      </c>
      <c r="C8" s="2">
        <f>$B$8*C4</f>
        <v>9460</v>
      </c>
      <c r="D8" s="2">
        <f>$B$8*D4</f>
        <v>5720</v>
      </c>
      <c r="E8" s="2">
        <f>$B$8*E4</f>
        <v>6820</v>
      </c>
      <c r="G8" s="5">
        <f>B8/4</f>
        <v>5500</v>
      </c>
      <c r="H8" s="5">
        <f>C8/4</f>
        <v>2365</v>
      </c>
      <c r="I8" s="5">
        <f t="shared" ref="I8:J10" si="0">D8/4</f>
        <v>1430</v>
      </c>
      <c r="J8" s="5">
        <f t="shared" si="0"/>
        <v>1705</v>
      </c>
      <c r="L8" s="1" t="s">
        <v>12</v>
      </c>
      <c r="M8" s="27">
        <v>2363.25</v>
      </c>
      <c r="N8" s="25">
        <v>2362.7800000000002</v>
      </c>
      <c r="O8" s="11">
        <v>44564</v>
      </c>
      <c r="P8" s="5">
        <f>Tableau246[[#This Row],[Colonne122]]-Tableau246[[#This Row],[Colonne13]]</f>
        <v>0.46999999999979991</v>
      </c>
    </row>
    <row r="9" spans="1:16" x14ac:dyDescent="0.3">
      <c r="A9" t="s">
        <v>3</v>
      </c>
      <c r="B9" s="2">
        <v>7900</v>
      </c>
      <c r="C9" s="2">
        <f>$B$9*C5</f>
        <v>3555</v>
      </c>
      <c r="D9" s="2">
        <f>$B$9*D5</f>
        <v>1896</v>
      </c>
      <c r="E9" s="2">
        <f>$B$9*E5</f>
        <v>2449</v>
      </c>
      <c r="G9" s="5">
        <f t="shared" ref="G9:H10" si="1">B9/4</f>
        <v>1975</v>
      </c>
      <c r="H9" s="5">
        <f t="shared" si="1"/>
        <v>888.75</v>
      </c>
      <c r="I9" s="5">
        <f t="shared" si="0"/>
        <v>474</v>
      </c>
      <c r="J9" s="5">
        <f t="shared" si="0"/>
        <v>612.25</v>
      </c>
      <c r="L9" s="1" t="s">
        <v>11</v>
      </c>
      <c r="M9" s="5">
        <v>2363.25</v>
      </c>
      <c r="N9" s="12">
        <v>2363.25</v>
      </c>
      <c r="O9" s="11">
        <v>45128</v>
      </c>
      <c r="P9" s="5">
        <f>Tableau246[[#This Row],[Colonne122]]-Tableau246[[#This Row],[Colonne13]]</f>
        <v>0</v>
      </c>
    </row>
    <row r="10" spans="1:16" x14ac:dyDescent="0.3">
      <c r="A10" t="s">
        <v>4</v>
      </c>
      <c r="B10" s="2">
        <v>4600</v>
      </c>
      <c r="C10" s="2">
        <f>$B$10*C6</f>
        <v>2852</v>
      </c>
      <c r="D10" s="2">
        <f>$B$10*D6</f>
        <v>1564</v>
      </c>
      <c r="E10" s="2">
        <f>$B$10*E6</f>
        <v>184</v>
      </c>
      <c r="G10" s="5">
        <f t="shared" si="1"/>
        <v>1150</v>
      </c>
      <c r="H10" s="5">
        <f t="shared" si="1"/>
        <v>713</v>
      </c>
      <c r="I10" s="5">
        <f t="shared" si="0"/>
        <v>391</v>
      </c>
      <c r="J10" s="5">
        <f t="shared" si="0"/>
        <v>46</v>
      </c>
      <c r="L10" s="1" t="s">
        <v>13</v>
      </c>
      <c r="M10" s="5">
        <v>2363.25</v>
      </c>
      <c r="N10" s="12">
        <v>2363.25</v>
      </c>
      <c r="O10" s="11">
        <v>45128</v>
      </c>
      <c r="P10" s="5">
        <f>Tableau246[[#This Row],[Colonne122]]-Tableau246[[#This Row],[Colonne13]]</f>
        <v>0</v>
      </c>
    </row>
    <row r="11" spans="1:16" x14ac:dyDescent="0.3">
      <c r="A11" t="s">
        <v>6</v>
      </c>
      <c r="B11" s="2">
        <f>SUM(B8:B10)</f>
        <v>34500</v>
      </c>
      <c r="C11" s="2">
        <f>SUM(C8:C10)</f>
        <v>15867</v>
      </c>
      <c r="D11" s="2">
        <f t="shared" ref="D11:E11" si="2">SUM(D8:D10)</f>
        <v>9180</v>
      </c>
      <c r="E11" s="2">
        <f t="shared" si="2"/>
        <v>9453</v>
      </c>
      <c r="F11" s="2"/>
      <c r="G11" s="5">
        <f>SUM(G8:G10)</f>
        <v>8625</v>
      </c>
      <c r="H11" s="5">
        <f>SUM(H8:H10)</f>
        <v>3966.75</v>
      </c>
      <c r="I11" s="5">
        <f t="shared" ref="I11:J11" si="3">SUM(I8:I10)</f>
        <v>2295</v>
      </c>
      <c r="J11" s="5">
        <f t="shared" si="3"/>
        <v>2363.25</v>
      </c>
      <c r="L11" s="1" t="s">
        <v>14</v>
      </c>
      <c r="M11" s="5">
        <v>2363.25</v>
      </c>
      <c r="N11" s="12">
        <v>2363.25</v>
      </c>
      <c r="O11" s="11">
        <v>45128</v>
      </c>
      <c r="P11" s="5">
        <f>Tableau246[[#This Row],[Colonne122]]-Tableau246[[#This Row],[Colonne13]]</f>
        <v>0</v>
      </c>
    </row>
    <row r="12" spans="1:16" x14ac:dyDescent="0.3">
      <c r="A12" s="1" t="s">
        <v>41</v>
      </c>
      <c r="B12" s="2"/>
      <c r="C12" s="2"/>
      <c r="D12" s="2"/>
      <c r="E12" s="2"/>
      <c r="F12" s="2"/>
      <c r="G12" s="5"/>
      <c r="H12" s="5"/>
      <c r="I12" s="5"/>
      <c r="J12" s="5"/>
      <c r="M12" s="19"/>
      <c r="N12" s="25"/>
      <c r="O12" s="11"/>
      <c r="P12" s="5"/>
    </row>
    <row r="13" spans="1:16" x14ac:dyDescent="0.3">
      <c r="A13" s="13" t="s">
        <v>63</v>
      </c>
      <c r="B13" s="14"/>
      <c r="C13" s="14"/>
      <c r="D13" s="14"/>
      <c r="E13" s="14"/>
      <c r="F13" s="14"/>
      <c r="G13" s="15"/>
      <c r="H13" s="15"/>
      <c r="I13" s="15"/>
      <c r="J13" s="15">
        <f>J11*4</f>
        <v>9453</v>
      </c>
      <c r="K13" s="13"/>
      <c r="L13" s="16"/>
      <c r="M13" s="24">
        <f>SUM(M8:M11)</f>
        <v>9453</v>
      </c>
      <c r="N13" s="17">
        <f>SUM(N8:N12)</f>
        <v>9452.5300000000007</v>
      </c>
      <c r="O13" s="18"/>
      <c r="P13" s="17">
        <f>SUM(P8:P12)</f>
        <v>0.46999999999979991</v>
      </c>
    </row>
    <row r="15" spans="1:16" x14ac:dyDescent="0.3">
      <c r="A15" s="37"/>
      <c r="B15" s="38"/>
      <c r="C15" s="38" t="s">
        <v>0</v>
      </c>
      <c r="D15" s="38" t="s">
        <v>1</v>
      </c>
      <c r="E15" s="38" t="s">
        <v>2</v>
      </c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9"/>
    </row>
    <row r="16" spans="1:16" x14ac:dyDescent="0.3">
      <c r="A16" s="30" t="s">
        <v>5</v>
      </c>
      <c r="B16" s="31"/>
      <c r="C16" s="40">
        <v>0.43</v>
      </c>
      <c r="D16" s="40">
        <v>0.26</v>
      </c>
      <c r="E16" s="40">
        <v>0.31</v>
      </c>
      <c r="F16" s="41"/>
      <c r="G16" s="41"/>
      <c r="H16" s="42"/>
      <c r="I16" s="42"/>
      <c r="J16" s="42"/>
      <c r="K16" s="42"/>
      <c r="L16" s="41"/>
      <c r="M16" s="41"/>
      <c r="N16" s="42"/>
      <c r="O16" s="31"/>
      <c r="P16" s="32"/>
    </row>
    <row r="17" spans="1:16" x14ac:dyDescent="0.3">
      <c r="A17" s="33" t="s">
        <v>3</v>
      </c>
      <c r="B17" s="34"/>
      <c r="C17" s="43">
        <v>0.45</v>
      </c>
      <c r="D17" s="43">
        <v>0.24</v>
      </c>
      <c r="E17" s="43">
        <v>0.31</v>
      </c>
      <c r="F17" s="44"/>
      <c r="G17" s="44"/>
      <c r="H17" s="45"/>
      <c r="I17" s="45"/>
      <c r="J17" s="45"/>
      <c r="K17" s="45"/>
      <c r="L17" s="44"/>
      <c r="M17" s="44"/>
      <c r="N17" s="45"/>
      <c r="O17" s="34"/>
      <c r="P17" s="35"/>
    </row>
    <row r="18" spans="1:16" x14ac:dyDescent="0.3">
      <c r="A18" s="30" t="s">
        <v>4</v>
      </c>
      <c r="B18" s="31"/>
      <c r="C18" s="40">
        <v>0.62</v>
      </c>
      <c r="D18" s="40">
        <v>0.34</v>
      </c>
      <c r="E18" s="40">
        <v>0.04</v>
      </c>
      <c r="F18" s="41"/>
      <c r="G18" s="41"/>
      <c r="H18" s="46" t="s">
        <v>46</v>
      </c>
      <c r="I18" s="41"/>
      <c r="J18" s="41"/>
      <c r="K18" s="42"/>
      <c r="L18" s="41"/>
      <c r="M18" s="41"/>
      <c r="N18" s="42"/>
      <c r="O18" s="31"/>
      <c r="P18" s="32"/>
    </row>
    <row r="19" spans="1:16" ht="28.8" x14ac:dyDescent="0.3">
      <c r="A19" s="33"/>
      <c r="B19" s="34"/>
      <c r="C19" s="34"/>
      <c r="D19" s="34"/>
      <c r="E19" s="34"/>
      <c r="F19" s="45"/>
      <c r="G19" s="45"/>
      <c r="H19" s="38" t="s">
        <v>0</v>
      </c>
      <c r="I19" s="38" t="s">
        <v>1</v>
      </c>
      <c r="J19" s="38" t="s">
        <v>2</v>
      </c>
      <c r="K19" s="45"/>
      <c r="L19" s="47"/>
      <c r="M19" s="47"/>
      <c r="N19" s="38" t="s">
        <v>40</v>
      </c>
      <c r="O19" s="48" t="s">
        <v>42</v>
      </c>
      <c r="P19" s="49" t="s">
        <v>23</v>
      </c>
    </row>
    <row r="20" spans="1:16" x14ac:dyDescent="0.3">
      <c r="A20" s="30" t="s">
        <v>5</v>
      </c>
      <c r="B20" s="27">
        <v>26925.42</v>
      </c>
      <c r="C20" s="27">
        <f>$B20*C16</f>
        <v>11577.9306</v>
      </c>
      <c r="D20" s="27">
        <f>$B20*D16</f>
        <v>7000.6091999999999</v>
      </c>
      <c r="E20" s="27">
        <f>$B20*E16</f>
        <v>8346.8801999999996</v>
      </c>
      <c r="F20" s="31"/>
      <c r="G20" s="27">
        <f>B20/4</f>
        <v>6731.3549999999996</v>
      </c>
      <c r="H20" s="27">
        <f>C20/4</f>
        <v>2894.4826499999999</v>
      </c>
      <c r="I20" s="27">
        <f t="shared" ref="I20:J22" si="4">D20/4</f>
        <v>1750.1523</v>
      </c>
      <c r="J20" s="27">
        <f t="shared" si="4"/>
        <v>2086.7200499999999</v>
      </c>
      <c r="K20" s="31"/>
      <c r="L20" s="50" t="s">
        <v>12</v>
      </c>
      <c r="M20" s="27">
        <v>2737.02</v>
      </c>
      <c r="N20" s="25">
        <v>2362.7800000000002</v>
      </c>
      <c r="O20" s="51">
        <v>44564</v>
      </c>
      <c r="P20" s="79">
        <f>M20-N20</f>
        <v>374.23999999999978</v>
      </c>
    </row>
    <row r="21" spans="1:16" x14ac:dyDescent="0.3">
      <c r="A21" s="33" t="s">
        <v>3</v>
      </c>
      <c r="B21" s="26">
        <v>8226.36</v>
      </c>
      <c r="C21" s="27">
        <f t="shared" ref="C21:E22" si="5">$B21*C17</f>
        <v>3701.8620000000005</v>
      </c>
      <c r="D21" s="27">
        <f t="shared" si="5"/>
        <v>1974.3264000000001</v>
      </c>
      <c r="E21" s="27">
        <f t="shared" si="5"/>
        <v>2550.1716000000001</v>
      </c>
      <c r="F21" s="34"/>
      <c r="G21" s="26">
        <f t="shared" ref="G21:H22" si="6">B21/4</f>
        <v>2056.59</v>
      </c>
      <c r="H21" s="26">
        <f t="shared" si="6"/>
        <v>925.46550000000013</v>
      </c>
      <c r="I21" s="26">
        <f t="shared" si="4"/>
        <v>493.58160000000004</v>
      </c>
      <c r="J21" s="26">
        <f t="shared" si="4"/>
        <v>637.54290000000003</v>
      </c>
      <c r="K21" s="34"/>
      <c r="L21" s="38" t="s">
        <v>11</v>
      </c>
      <c r="M21" s="26">
        <v>2737.02</v>
      </c>
      <c r="N21" s="79">
        <v>2363.25</v>
      </c>
      <c r="O21" s="54">
        <v>45128</v>
      </c>
      <c r="P21" s="79">
        <f t="shared" ref="P21:P23" si="7">M21-N21</f>
        <v>373.77</v>
      </c>
    </row>
    <row r="22" spans="1:16" x14ac:dyDescent="0.3">
      <c r="A22" s="30" t="s">
        <v>4</v>
      </c>
      <c r="B22" s="27">
        <v>1275.72</v>
      </c>
      <c r="C22" s="27">
        <f t="shared" si="5"/>
        <v>790.94640000000004</v>
      </c>
      <c r="D22" s="27">
        <f t="shared" si="5"/>
        <v>433.74480000000005</v>
      </c>
      <c r="E22" s="27">
        <f t="shared" si="5"/>
        <v>51.028800000000004</v>
      </c>
      <c r="F22" s="31"/>
      <c r="G22" s="27">
        <f t="shared" si="6"/>
        <v>318.93</v>
      </c>
      <c r="H22" s="27">
        <f t="shared" si="6"/>
        <v>197.73660000000001</v>
      </c>
      <c r="I22" s="27">
        <f t="shared" si="4"/>
        <v>108.43620000000001</v>
      </c>
      <c r="J22" s="27">
        <f t="shared" si="4"/>
        <v>12.757200000000001</v>
      </c>
      <c r="K22" s="31"/>
      <c r="L22" s="50" t="s">
        <v>13</v>
      </c>
      <c r="M22" s="27">
        <v>2737.02</v>
      </c>
      <c r="N22" s="25">
        <v>2363.25</v>
      </c>
      <c r="O22" s="51">
        <v>45128</v>
      </c>
      <c r="P22" s="79">
        <f t="shared" si="7"/>
        <v>373.77</v>
      </c>
    </row>
    <row r="23" spans="1:16" x14ac:dyDescent="0.3">
      <c r="A23" s="33" t="s">
        <v>6</v>
      </c>
      <c r="B23" s="27">
        <f>SUM(B20:B22)</f>
        <v>36427.5</v>
      </c>
      <c r="C23" s="27">
        <f t="shared" ref="C23:E23" si="8">SUM(C20:C22)</f>
        <v>16070.739000000001</v>
      </c>
      <c r="D23" s="27">
        <f t="shared" si="8"/>
        <v>9408.6804000000011</v>
      </c>
      <c r="E23" s="27">
        <f t="shared" si="8"/>
        <v>10948.080599999999</v>
      </c>
      <c r="F23" s="45"/>
      <c r="G23" s="26">
        <f>SUM(G20:G22)</f>
        <v>9106.875</v>
      </c>
      <c r="H23" s="26">
        <f>SUM(H20:H22)</f>
        <v>4017.6847500000003</v>
      </c>
      <c r="I23" s="26">
        <f t="shared" ref="I23:J23" si="9">SUM(I20:I22)</f>
        <v>2352.1701000000003</v>
      </c>
      <c r="J23" s="26">
        <f t="shared" si="9"/>
        <v>2737.0201499999998</v>
      </c>
      <c r="K23" s="34"/>
      <c r="L23" s="38" t="s">
        <v>14</v>
      </c>
      <c r="M23" s="26">
        <v>2737.02</v>
      </c>
      <c r="N23" s="79">
        <v>2363.25</v>
      </c>
      <c r="O23" s="54">
        <v>45128</v>
      </c>
      <c r="P23" s="79">
        <f t="shared" si="7"/>
        <v>373.77</v>
      </c>
    </row>
    <row r="24" spans="1:16" x14ac:dyDescent="0.3">
      <c r="A24" s="78" t="s">
        <v>41</v>
      </c>
      <c r="B24" s="42"/>
      <c r="C24" s="42"/>
      <c r="D24" s="42"/>
      <c r="E24" s="42"/>
      <c r="F24" s="42"/>
      <c r="G24" s="27"/>
      <c r="H24" s="27"/>
      <c r="I24" s="27"/>
      <c r="J24" s="27"/>
      <c r="K24" s="31"/>
      <c r="L24" s="50"/>
      <c r="M24" s="75"/>
      <c r="N24" s="25"/>
      <c r="O24" s="51"/>
      <c r="P24" s="52"/>
    </row>
    <row r="25" spans="1:16" x14ac:dyDescent="0.3">
      <c r="A25" s="57" t="s">
        <v>64</v>
      </c>
      <c r="B25" s="58"/>
      <c r="C25" s="58"/>
      <c r="D25" s="58"/>
      <c r="E25" s="58"/>
      <c r="F25" s="58"/>
      <c r="G25" s="59"/>
      <c r="H25" s="59"/>
      <c r="I25" s="59"/>
      <c r="J25" s="59">
        <f>J23*4</f>
        <v>10948.080599999999</v>
      </c>
      <c r="K25" s="60"/>
      <c r="L25" s="61"/>
      <c r="M25" s="29">
        <f>SUM(M20:M23)</f>
        <v>10948.08</v>
      </c>
      <c r="N25" s="80">
        <f>SUM(N20:N24)</f>
        <v>9452.5300000000007</v>
      </c>
      <c r="O25" s="81"/>
      <c r="P25" s="80">
        <f>SUM(P20:P24)</f>
        <v>1495.5499999999997</v>
      </c>
    </row>
  </sheetData>
  <pageMargins left="0.70866141732283472" right="0.70866141732283472" top="0.74803149606299213" bottom="0.74803149606299213" header="0.31496062992125984" footer="0.31496062992125984"/>
  <pageSetup paperSize="8" orientation="landscape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A6D026-5FED-4E7D-9D4D-2D86D4F41745}">
  <dimension ref="A1:AA25"/>
  <sheetViews>
    <sheetView tabSelected="1" topLeftCell="A8" workbookViewId="0">
      <selection activeCell="N25" sqref="N25"/>
    </sheetView>
  </sheetViews>
  <sheetFormatPr baseColWidth="10" defaultRowHeight="14.4" x14ac:dyDescent="0.3"/>
  <cols>
    <col min="1" max="1" width="21.88671875" customWidth="1"/>
    <col min="6" max="6" width="3.77734375" customWidth="1"/>
    <col min="7" max="7" width="11.5546875" customWidth="1"/>
    <col min="10" max="10" width="12.109375" customWidth="1"/>
    <col min="11" max="11" width="3.77734375" customWidth="1"/>
    <col min="12" max="12" width="12.109375" style="1" customWidth="1"/>
    <col min="13" max="16" width="12.109375" customWidth="1"/>
    <col min="21" max="21" width="3.77734375" customWidth="1"/>
    <col min="25" max="25" width="12.109375" customWidth="1"/>
    <col min="26" max="26" width="3.77734375" customWidth="1"/>
    <col min="27" max="27" width="12.109375" style="1" customWidth="1"/>
    <col min="28" max="31" width="12.109375" customWidth="1"/>
  </cols>
  <sheetData>
    <row r="1" spans="1:27" hidden="1" x14ac:dyDescent="0.3">
      <c r="A1" t="s">
        <v>24</v>
      </c>
      <c r="B1" t="s">
        <v>25</v>
      </c>
      <c r="C1" t="s">
        <v>26</v>
      </c>
      <c r="D1" t="s">
        <v>27</v>
      </c>
      <c r="E1" t="s">
        <v>28</v>
      </c>
      <c r="F1" t="s">
        <v>29</v>
      </c>
      <c r="G1" t="s">
        <v>30</v>
      </c>
      <c r="H1" t="s">
        <v>31</v>
      </c>
      <c r="I1" t="s">
        <v>32</v>
      </c>
      <c r="J1" t="s">
        <v>33</v>
      </c>
      <c r="K1" t="s">
        <v>34</v>
      </c>
      <c r="L1" s="1" t="s">
        <v>35</v>
      </c>
      <c r="M1" s="1" t="s">
        <v>43</v>
      </c>
      <c r="N1" t="s">
        <v>36</v>
      </c>
      <c r="O1" t="s">
        <v>37</v>
      </c>
      <c r="P1" t="s">
        <v>38</v>
      </c>
      <c r="AA1"/>
    </row>
    <row r="2" spans="1:27" s="1" customFormat="1" x14ac:dyDescent="0.3">
      <c r="A2"/>
      <c r="B2"/>
      <c r="C2"/>
      <c r="D2"/>
      <c r="E2"/>
      <c r="F2"/>
      <c r="G2"/>
      <c r="H2"/>
      <c r="I2"/>
      <c r="J2"/>
      <c r="K2"/>
      <c r="N2"/>
      <c r="O2"/>
      <c r="P2"/>
    </row>
    <row r="3" spans="1:27" x14ac:dyDescent="0.3">
      <c r="A3" s="1"/>
      <c r="B3" s="1"/>
      <c r="C3" s="1" t="s">
        <v>0</v>
      </c>
      <c r="D3" s="1" t="s">
        <v>1</v>
      </c>
      <c r="E3" s="1" t="s">
        <v>2</v>
      </c>
      <c r="F3" s="1"/>
      <c r="G3" s="1"/>
      <c r="H3" s="1"/>
      <c r="I3" s="1"/>
      <c r="J3" s="1"/>
      <c r="K3" s="1"/>
      <c r="M3" s="1"/>
      <c r="N3" s="1"/>
      <c r="O3" s="1"/>
      <c r="P3" s="1"/>
      <c r="AA3"/>
    </row>
    <row r="4" spans="1:27" x14ac:dyDescent="0.3">
      <c r="A4" t="s">
        <v>5</v>
      </c>
      <c r="C4" s="3">
        <v>0.43</v>
      </c>
      <c r="D4" s="3">
        <v>0.26</v>
      </c>
      <c r="E4" s="3">
        <v>0.31</v>
      </c>
      <c r="F4" s="4"/>
      <c r="G4" s="4"/>
      <c r="H4" s="2"/>
      <c r="I4" s="2"/>
      <c r="J4" s="2"/>
      <c r="K4" s="2"/>
      <c r="L4" s="4"/>
      <c r="M4" s="4"/>
      <c r="N4" s="2"/>
    </row>
    <row r="5" spans="1:27" x14ac:dyDescent="0.3">
      <c r="A5" t="s">
        <v>3</v>
      </c>
      <c r="C5" s="3">
        <v>0.45</v>
      </c>
      <c r="D5" s="3">
        <v>0.24</v>
      </c>
      <c r="E5" s="3">
        <v>0.31</v>
      </c>
      <c r="F5" s="4"/>
      <c r="G5" s="4"/>
      <c r="H5" s="2"/>
      <c r="I5" s="2"/>
      <c r="J5" s="2"/>
      <c r="K5" s="2"/>
      <c r="L5" s="4"/>
      <c r="M5" s="4"/>
      <c r="N5" s="2"/>
    </row>
    <row r="6" spans="1:27" x14ac:dyDescent="0.3">
      <c r="A6" t="s">
        <v>4</v>
      </c>
      <c r="C6" s="3">
        <v>0.62</v>
      </c>
      <c r="D6" s="3">
        <v>0.34</v>
      </c>
      <c r="E6" s="3">
        <v>0.04</v>
      </c>
      <c r="F6" s="4"/>
      <c r="G6" s="4"/>
      <c r="H6" s="10" t="s">
        <v>9</v>
      </c>
      <c r="I6" s="4"/>
      <c r="J6" s="4"/>
      <c r="K6" s="2"/>
      <c r="L6" s="4"/>
      <c r="M6" s="4"/>
      <c r="N6" s="2"/>
    </row>
    <row r="7" spans="1:27" ht="29.4" customHeight="1" x14ac:dyDescent="0.3">
      <c r="F7" s="2"/>
      <c r="G7" s="2"/>
      <c r="H7" s="1" t="s">
        <v>0</v>
      </c>
      <c r="I7" s="1" t="s">
        <v>1</v>
      </c>
      <c r="J7" s="1" t="s">
        <v>2</v>
      </c>
      <c r="K7" s="2"/>
      <c r="L7" s="9"/>
      <c r="M7" s="9"/>
      <c r="N7" s="1" t="s">
        <v>40</v>
      </c>
      <c r="O7" s="22" t="s">
        <v>42</v>
      </c>
      <c r="P7" s="23" t="s">
        <v>70</v>
      </c>
    </row>
    <row r="8" spans="1:27" x14ac:dyDescent="0.3">
      <c r="A8" s="33" t="s">
        <v>5</v>
      </c>
      <c r="B8" s="45">
        <v>22000</v>
      </c>
      <c r="C8" s="45">
        <f t="shared" ref="C8:E10" si="0">$B8*C4</f>
        <v>9460</v>
      </c>
      <c r="D8" s="45">
        <f t="shared" si="0"/>
        <v>5720</v>
      </c>
      <c r="E8" s="45">
        <f t="shared" si="0"/>
        <v>6820</v>
      </c>
      <c r="F8" s="34"/>
      <c r="G8" s="26">
        <f>B8/4</f>
        <v>5500</v>
      </c>
      <c r="H8" s="26">
        <f>C8/4</f>
        <v>2365</v>
      </c>
      <c r="I8" s="26">
        <f t="shared" ref="I8:J10" si="1">D8/4</f>
        <v>1430</v>
      </c>
      <c r="J8" s="26">
        <f t="shared" si="1"/>
        <v>1705</v>
      </c>
      <c r="K8" s="34"/>
      <c r="L8" s="38" t="s">
        <v>18</v>
      </c>
      <c r="M8" s="26">
        <v>2363.25</v>
      </c>
      <c r="N8" s="53">
        <v>2363.5</v>
      </c>
      <c r="O8" s="82" t="s">
        <v>41</v>
      </c>
      <c r="P8" s="55">
        <f>M8-N8</f>
        <v>-0.25</v>
      </c>
    </row>
    <row r="9" spans="1:27" x14ac:dyDescent="0.3">
      <c r="A9" s="30" t="s">
        <v>3</v>
      </c>
      <c r="B9" s="42">
        <v>7900</v>
      </c>
      <c r="C9" s="45">
        <f t="shared" si="0"/>
        <v>3555</v>
      </c>
      <c r="D9" s="45">
        <f t="shared" si="0"/>
        <v>1896</v>
      </c>
      <c r="E9" s="45">
        <f t="shared" si="0"/>
        <v>2449</v>
      </c>
      <c r="F9" s="31"/>
      <c r="G9" s="27">
        <f t="shared" ref="G9:H10" si="2">B9/4</f>
        <v>1975</v>
      </c>
      <c r="H9" s="27">
        <f t="shared" si="2"/>
        <v>888.75</v>
      </c>
      <c r="I9" s="27">
        <f t="shared" si="1"/>
        <v>474</v>
      </c>
      <c r="J9" s="27">
        <f t="shared" si="1"/>
        <v>612.25</v>
      </c>
      <c r="K9" s="31"/>
      <c r="L9" s="50" t="s">
        <v>15</v>
      </c>
      <c r="M9" s="27">
        <v>2363.25</v>
      </c>
      <c r="N9" s="27">
        <v>2363.25</v>
      </c>
      <c r="O9" s="51">
        <v>45084</v>
      </c>
      <c r="P9" s="55">
        <f t="shared" ref="P9:P11" si="3">M9-N9</f>
        <v>0</v>
      </c>
    </row>
    <row r="10" spans="1:27" x14ac:dyDescent="0.3">
      <c r="A10" s="33" t="s">
        <v>4</v>
      </c>
      <c r="B10" s="45">
        <v>4600</v>
      </c>
      <c r="C10" s="45">
        <f t="shared" si="0"/>
        <v>2852</v>
      </c>
      <c r="D10" s="45">
        <f t="shared" si="0"/>
        <v>1564</v>
      </c>
      <c r="E10" s="45">
        <f t="shared" si="0"/>
        <v>184</v>
      </c>
      <c r="F10" s="34"/>
      <c r="G10" s="26">
        <f t="shared" si="2"/>
        <v>1150</v>
      </c>
      <c r="H10" s="26">
        <f t="shared" si="2"/>
        <v>713</v>
      </c>
      <c r="I10" s="26">
        <f t="shared" si="1"/>
        <v>391</v>
      </c>
      <c r="J10" s="26">
        <f t="shared" si="1"/>
        <v>46</v>
      </c>
      <c r="K10" s="34"/>
      <c r="L10" s="38" t="s">
        <v>16</v>
      </c>
      <c r="M10" s="26">
        <v>2758</v>
      </c>
      <c r="N10" s="26">
        <v>2758</v>
      </c>
      <c r="O10" s="54">
        <v>45084</v>
      </c>
      <c r="P10" s="55">
        <f t="shared" si="3"/>
        <v>0</v>
      </c>
    </row>
    <row r="11" spans="1:27" x14ac:dyDescent="0.3">
      <c r="A11" s="30" t="s">
        <v>7</v>
      </c>
      <c r="B11" s="42">
        <f>SUM(B8:B10)</f>
        <v>34500</v>
      </c>
      <c r="C11" s="42">
        <f>SUM(C8:C10)</f>
        <v>15867</v>
      </c>
      <c r="D11" s="42">
        <f t="shared" ref="D11:E11" si="4">SUM(D8:D10)</f>
        <v>9180</v>
      </c>
      <c r="E11" s="42">
        <f t="shared" si="4"/>
        <v>9453</v>
      </c>
      <c r="F11" s="42"/>
      <c r="G11" s="27">
        <f>SUM(G8:G10)</f>
        <v>8625</v>
      </c>
      <c r="H11" s="27">
        <f>SUM(H8:H10)</f>
        <v>3966.75</v>
      </c>
      <c r="I11" s="27">
        <f t="shared" ref="I11:J11" si="5">SUM(I8:I10)</f>
        <v>2295</v>
      </c>
      <c r="J11" s="27">
        <f t="shared" si="5"/>
        <v>2363.25</v>
      </c>
      <c r="K11" s="31"/>
      <c r="L11" s="50" t="s">
        <v>17</v>
      </c>
      <c r="M11" s="27">
        <v>2758</v>
      </c>
      <c r="N11" s="56">
        <v>2758</v>
      </c>
      <c r="O11" s="82" t="s">
        <v>41</v>
      </c>
      <c r="P11" s="55">
        <f t="shared" si="3"/>
        <v>0</v>
      </c>
    </row>
    <row r="12" spans="1:27" x14ac:dyDescent="0.3">
      <c r="A12" s="37" t="s">
        <v>41</v>
      </c>
      <c r="B12" s="45"/>
      <c r="C12" s="45"/>
      <c r="D12" s="45"/>
      <c r="E12" s="45"/>
      <c r="F12" s="45"/>
      <c r="G12" s="26"/>
      <c r="H12" s="26"/>
      <c r="I12" s="26"/>
      <c r="J12" s="26"/>
      <c r="K12" s="34"/>
      <c r="L12" s="38"/>
      <c r="M12" s="76"/>
      <c r="N12" s="26">
        <v>400.75</v>
      </c>
      <c r="O12" s="82" t="s">
        <v>41</v>
      </c>
      <c r="P12" s="55"/>
    </row>
    <row r="13" spans="1:27" x14ac:dyDescent="0.3">
      <c r="A13" s="57">
        <v>2023</v>
      </c>
      <c r="B13" s="60"/>
      <c r="C13" s="60"/>
      <c r="D13" s="60"/>
      <c r="E13" s="60"/>
      <c r="F13" s="60"/>
      <c r="G13" s="59"/>
      <c r="H13" s="60"/>
      <c r="I13" s="60"/>
      <c r="J13" s="59">
        <f>J11*4</f>
        <v>9453</v>
      </c>
      <c r="K13" s="60"/>
      <c r="L13" s="61"/>
      <c r="M13" s="29">
        <f>SUM(M8:M11)</f>
        <v>10242.5</v>
      </c>
      <c r="N13" s="59">
        <f>SUM(N8:N12)</f>
        <v>10643.5</v>
      </c>
      <c r="O13" s="60"/>
      <c r="P13" s="62">
        <f>SUM(P8:P12)</f>
        <v>-0.25</v>
      </c>
    </row>
    <row r="15" spans="1:27" x14ac:dyDescent="0.3">
      <c r="A15" s="37"/>
      <c r="B15" s="38"/>
      <c r="C15" s="38" t="s">
        <v>0</v>
      </c>
      <c r="D15" s="38" t="s">
        <v>1</v>
      </c>
      <c r="E15" s="38" t="s">
        <v>2</v>
      </c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9"/>
      <c r="AA15"/>
    </row>
    <row r="16" spans="1:27" x14ac:dyDescent="0.3">
      <c r="A16" s="30" t="s">
        <v>5</v>
      </c>
      <c r="B16" s="31"/>
      <c r="C16" s="40">
        <v>0.43</v>
      </c>
      <c r="D16" s="40">
        <v>0.26</v>
      </c>
      <c r="E16" s="40">
        <v>0.31</v>
      </c>
      <c r="F16" s="41"/>
      <c r="G16" s="41"/>
      <c r="H16" s="42"/>
      <c r="I16" s="42"/>
      <c r="J16" s="42"/>
      <c r="K16" s="42"/>
      <c r="L16" s="41"/>
      <c r="M16" s="41"/>
      <c r="N16" s="42"/>
      <c r="O16" s="31"/>
      <c r="P16" s="32"/>
      <c r="AA16"/>
    </row>
    <row r="17" spans="1:27" x14ac:dyDescent="0.3">
      <c r="A17" s="33" t="s">
        <v>3</v>
      </c>
      <c r="B17" s="34"/>
      <c r="C17" s="43">
        <v>0.45</v>
      </c>
      <c r="D17" s="43">
        <v>0.24</v>
      </c>
      <c r="E17" s="43">
        <v>0.31</v>
      </c>
      <c r="F17" s="44"/>
      <c r="G17" s="44"/>
      <c r="H17" s="45"/>
      <c r="I17" s="45"/>
      <c r="J17" s="45"/>
      <c r="K17" s="45"/>
      <c r="L17" s="44"/>
      <c r="M17" s="44"/>
      <c r="N17" s="45"/>
      <c r="O17" s="34"/>
      <c r="P17" s="35"/>
      <c r="AA17"/>
    </row>
    <row r="18" spans="1:27" x14ac:dyDescent="0.3">
      <c r="A18" s="30" t="s">
        <v>4</v>
      </c>
      <c r="B18" s="31"/>
      <c r="C18" s="40">
        <v>0.62</v>
      </c>
      <c r="D18" s="40">
        <v>0.34</v>
      </c>
      <c r="E18" s="40">
        <v>0.04</v>
      </c>
      <c r="F18" s="41"/>
      <c r="G18" s="41"/>
      <c r="H18" s="46" t="s">
        <v>46</v>
      </c>
      <c r="I18" s="41"/>
      <c r="J18" s="41"/>
      <c r="K18" s="42"/>
      <c r="L18" s="41"/>
      <c r="M18" s="41"/>
      <c r="N18" s="42"/>
      <c r="O18" s="31"/>
      <c r="P18" s="32"/>
      <c r="AA18"/>
    </row>
    <row r="19" spans="1:27" ht="28.8" x14ac:dyDescent="0.3">
      <c r="A19" s="33"/>
      <c r="B19" s="34"/>
      <c r="C19" s="34"/>
      <c r="D19" s="34"/>
      <c r="E19" s="34"/>
      <c r="F19" s="45"/>
      <c r="G19" s="45"/>
      <c r="H19" s="38" t="s">
        <v>0</v>
      </c>
      <c r="I19" s="38" t="s">
        <v>1</v>
      </c>
      <c r="J19" s="38" t="s">
        <v>2</v>
      </c>
      <c r="K19" s="45"/>
      <c r="L19" s="47"/>
      <c r="M19" s="47"/>
      <c r="N19" s="38" t="s">
        <v>40</v>
      </c>
      <c r="O19" s="48" t="s">
        <v>42</v>
      </c>
      <c r="P19" s="49" t="s">
        <v>70</v>
      </c>
      <c r="AA19"/>
    </row>
    <row r="20" spans="1:27" x14ac:dyDescent="0.3">
      <c r="A20" s="33" t="s">
        <v>5</v>
      </c>
      <c r="B20" s="26">
        <v>33074.67</v>
      </c>
      <c r="C20" s="26">
        <f t="shared" ref="C20:E22" si="6">$B20*C4</f>
        <v>14222.108099999999</v>
      </c>
      <c r="D20" s="26">
        <f t="shared" si="6"/>
        <v>8599.4141999999993</v>
      </c>
      <c r="E20" s="26">
        <f t="shared" si="6"/>
        <v>10253.1477</v>
      </c>
      <c r="F20" s="34"/>
      <c r="G20" s="26">
        <f>B20/4</f>
        <v>8268.6674999999996</v>
      </c>
      <c r="H20" s="26">
        <f>C20/4</f>
        <v>3555.5270249999999</v>
      </c>
      <c r="I20" s="26">
        <f t="shared" ref="I20:J22" si="7">D20/4</f>
        <v>2149.8535499999998</v>
      </c>
      <c r="J20" s="26">
        <f t="shared" si="7"/>
        <v>2563.2869249999999</v>
      </c>
      <c r="K20" s="34"/>
      <c r="L20" s="38" t="s">
        <v>18</v>
      </c>
      <c r="M20" s="26">
        <v>3664.61</v>
      </c>
      <c r="N20" s="53">
        <v>2363.5</v>
      </c>
      <c r="O20" s="82" t="s">
        <v>41</v>
      </c>
      <c r="P20" s="55">
        <f>M20-N20</f>
        <v>1301.1100000000001</v>
      </c>
    </row>
    <row r="21" spans="1:27" x14ac:dyDescent="0.3">
      <c r="A21" s="30" t="s">
        <v>3</v>
      </c>
      <c r="B21" s="27">
        <v>14032.09</v>
      </c>
      <c r="C21" s="26">
        <f t="shared" si="6"/>
        <v>6314.4405000000006</v>
      </c>
      <c r="D21" s="26">
        <f t="shared" si="6"/>
        <v>3367.7015999999999</v>
      </c>
      <c r="E21" s="26">
        <f t="shared" si="6"/>
        <v>4349.9479000000001</v>
      </c>
      <c r="F21" s="31"/>
      <c r="G21" s="27">
        <f t="shared" ref="G21:H22" si="8">B21/4</f>
        <v>3508.0225</v>
      </c>
      <c r="H21" s="27">
        <f t="shared" si="8"/>
        <v>1578.6101250000002</v>
      </c>
      <c r="I21" s="27">
        <f t="shared" si="7"/>
        <v>841.92539999999997</v>
      </c>
      <c r="J21" s="27">
        <f t="shared" si="7"/>
        <v>1087.486975</v>
      </c>
      <c r="K21" s="31"/>
      <c r="L21" s="50" t="s">
        <v>15</v>
      </c>
      <c r="M21" s="27">
        <v>3664.61</v>
      </c>
      <c r="N21" s="27">
        <v>2363.25</v>
      </c>
      <c r="O21" s="51">
        <v>45084</v>
      </c>
      <c r="P21" s="55">
        <f t="shared" ref="P21:P24" si="9">M21-N21</f>
        <v>1301.3600000000001</v>
      </c>
    </row>
    <row r="22" spans="1:27" x14ac:dyDescent="0.3">
      <c r="A22" s="33" t="s">
        <v>4</v>
      </c>
      <c r="B22" s="26">
        <v>1384.04</v>
      </c>
      <c r="C22" s="26">
        <f t="shared" si="6"/>
        <v>858.10479999999995</v>
      </c>
      <c r="D22" s="26">
        <f t="shared" si="6"/>
        <v>470.5736</v>
      </c>
      <c r="E22" s="26">
        <f t="shared" si="6"/>
        <v>55.361600000000003</v>
      </c>
      <c r="F22" s="34"/>
      <c r="G22" s="26">
        <f t="shared" si="8"/>
        <v>346.01</v>
      </c>
      <c r="H22" s="26">
        <f t="shared" si="8"/>
        <v>214.52619999999999</v>
      </c>
      <c r="I22" s="26">
        <f t="shared" si="7"/>
        <v>117.6434</v>
      </c>
      <c r="J22" s="26">
        <f t="shared" si="7"/>
        <v>13.840400000000001</v>
      </c>
      <c r="K22" s="34"/>
      <c r="L22" s="38" t="s">
        <v>16</v>
      </c>
      <c r="M22" s="26">
        <v>3664.61</v>
      </c>
      <c r="N22" s="26">
        <v>2758</v>
      </c>
      <c r="O22" s="54">
        <v>45084</v>
      </c>
      <c r="P22" s="55">
        <f t="shared" si="9"/>
        <v>906.61000000000013</v>
      </c>
    </row>
    <row r="23" spans="1:27" x14ac:dyDescent="0.3">
      <c r="A23" s="30" t="s">
        <v>7</v>
      </c>
      <c r="B23" s="27">
        <f>SUM(B20:B22)</f>
        <v>48490.799999999996</v>
      </c>
      <c r="C23" s="27">
        <f>SUM(C20:C22)</f>
        <v>21394.653400000003</v>
      </c>
      <c r="D23" s="27">
        <f t="shared" ref="D23:E23" si="10">SUM(D20:D22)</f>
        <v>12437.689399999999</v>
      </c>
      <c r="E23" s="27">
        <f t="shared" si="10"/>
        <v>14658.457200000001</v>
      </c>
      <c r="F23" s="42"/>
      <c r="G23" s="27">
        <f>SUM(G20:G22)</f>
        <v>12122.699999999999</v>
      </c>
      <c r="H23" s="27">
        <f>SUM(H20:H22)</f>
        <v>5348.6633500000007</v>
      </c>
      <c r="I23" s="27">
        <f t="shared" ref="I23:J23" si="11">SUM(I20:I22)</f>
        <v>3109.4223499999998</v>
      </c>
      <c r="J23" s="27">
        <f t="shared" si="11"/>
        <v>3664.6143000000002</v>
      </c>
      <c r="K23" s="31"/>
      <c r="L23" s="50" t="s">
        <v>17</v>
      </c>
      <c r="M23" s="27">
        <v>3664.61</v>
      </c>
      <c r="N23" s="56">
        <v>2758</v>
      </c>
      <c r="O23" s="82" t="s">
        <v>41</v>
      </c>
      <c r="P23" s="55">
        <f t="shared" si="9"/>
        <v>906.61000000000013</v>
      </c>
    </row>
    <row r="24" spans="1:27" x14ac:dyDescent="0.3">
      <c r="A24" s="37" t="s">
        <v>41</v>
      </c>
      <c r="B24" s="45"/>
      <c r="C24" s="45"/>
      <c r="D24" s="45"/>
      <c r="E24" s="45"/>
      <c r="F24" s="45"/>
      <c r="G24" s="26"/>
      <c r="H24" s="26"/>
      <c r="I24" s="26"/>
      <c r="J24" s="26"/>
      <c r="K24" s="34"/>
      <c r="L24" s="38"/>
      <c r="M24" s="76"/>
      <c r="N24" s="26">
        <v>400.5</v>
      </c>
      <c r="O24" s="82" t="s">
        <v>41</v>
      </c>
      <c r="P24" s="55">
        <f t="shared" si="9"/>
        <v>-400.5</v>
      </c>
    </row>
    <row r="25" spans="1:27" x14ac:dyDescent="0.3">
      <c r="A25" s="57" t="s">
        <v>67</v>
      </c>
      <c r="B25" s="60"/>
      <c r="C25" s="60"/>
      <c r="D25" s="60"/>
      <c r="E25" s="60"/>
      <c r="F25" s="60"/>
      <c r="G25" s="59"/>
      <c r="H25" s="60"/>
      <c r="I25" s="60"/>
      <c r="J25" s="59">
        <f>J23*4</f>
        <v>14658.457200000001</v>
      </c>
      <c r="K25" s="60"/>
      <c r="L25" s="61"/>
      <c r="M25" s="29">
        <f>SUM(M20:M23)</f>
        <v>14658.44</v>
      </c>
      <c r="N25" s="59">
        <f>SUM(N20:N24)</f>
        <v>10643.25</v>
      </c>
      <c r="O25" s="60"/>
      <c r="P25" s="62">
        <f>SUM(P20:P24)</f>
        <v>4015.1900000000005</v>
      </c>
    </row>
  </sheetData>
  <pageMargins left="0.70866141732283472" right="0.70866141732283472" top="0.74803149606299213" bottom="0.74803149606299213" header="0.31496062992125984" footer="0.31496062992125984"/>
  <pageSetup paperSize="8" orientation="landscape" r:id="rId1"/>
  <legacy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9231E8-C414-4134-81E5-703DF8707E37}">
  <dimension ref="A1:P52"/>
  <sheetViews>
    <sheetView topLeftCell="A29" workbookViewId="0">
      <selection activeCell="P48" sqref="P48"/>
    </sheetView>
  </sheetViews>
  <sheetFormatPr baseColWidth="10" defaultRowHeight="14.4" x14ac:dyDescent="0.3"/>
  <cols>
    <col min="1" max="1" width="21.88671875" customWidth="1"/>
    <col min="6" max="6" width="3.77734375" customWidth="1"/>
    <col min="7" max="7" width="11.5546875" customWidth="1"/>
    <col min="10" max="10" width="12.109375" customWidth="1"/>
    <col min="11" max="11" width="3.77734375" customWidth="1"/>
    <col min="12" max="12" width="12.109375" style="1" customWidth="1"/>
    <col min="13" max="16" width="12.109375" customWidth="1"/>
  </cols>
  <sheetData>
    <row r="1" spans="1:16" hidden="1" x14ac:dyDescent="0.3">
      <c r="A1" t="s">
        <v>24</v>
      </c>
      <c r="B1" t="s">
        <v>25</v>
      </c>
      <c r="C1" t="s">
        <v>26</v>
      </c>
      <c r="D1" t="s">
        <v>27</v>
      </c>
      <c r="E1" t="s">
        <v>28</v>
      </c>
      <c r="F1" t="s">
        <v>29</v>
      </c>
      <c r="G1" t="s">
        <v>30</v>
      </c>
      <c r="H1" t="s">
        <v>31</v>
      </c>
      <c r="I1" t="s">
        <v>32</v>
      </c>
      <c r="J1" t="s">
        <v>33</v>
      </c>
      <c r="K1" t="s">
        <v>34</v>
      </c>
      <c r="L1" s="1" t="s">
        <v>35</v>
      </c>
      <c r="M1" s="1" t="s">
        <v>43</v>
      </c>
      <c r="N1" t="s">
        <v>36</v>
      </c>
      <c r="O1" t="s">
        <v>37</v>
      </c>
      <c r="P1" t="s">
        <v>38</v>
      </c>
    </row>
    <row r="2" spans="1:16" s="1" customFormat="1" x14ac:dyDescent="0.3">
      <c r="A2"/>
      <c r="B2"/>
      <c r="C2"/>
      <c r="D2"/>
      <c r="E2"/>
      <c r="F2"/>
      <c r="G2"/>
      <c r="H2"/>
      <c r="I2"/>
      <c r="J2"/>
      <c r="K2"/>
      <c r="N2"/>
      <c r="O2"/>
      <c r="P2"/>
    </row>
    <row r="3" spans="1:16" x14ac:dyDescent="0.3">
      <c r="A3" s="1"/>
      <c r="B3" s="1"/>
      <c r="C3" s="1" t="s">
        <v>0</v>
      </c>
      <c r="D3" s="1" t="s">
        <v>1</v>
      </c>
      <c r="E3" s="1" t="s">
        <v>2</v>
      </c>
      <c r="F3" s="1"/>
      <c r="G3" s="1"/>
      <c r="H3" s="1"/>
      <c r="I3" s="1"/>
      <c r="J3" s="1"/>
      <c r="K3" s="1"/>
      <c r="M3" s="1"/>
      <c r="N3" s="1"/>
      <c r="O3" s="1"/>
      <c r="P3" s="1"/>
    </row>
    <row r="4" spans="1:16" x14ac:dyDescent="0.3">
      <c r="A4" t="s">
        <v>5</v>
      </c>
      <c r="C4" s="3">
        <v>0.43</v>
      </c>
      <c r="D4" s="3">
        <v>0.26</v>
      </c>
      <c r="E4" s="3">
        <v>0.31</v>
      </c>
      <c r="F4" s="4"/>
      <c r="G4" s="4"/>
      <c r="H4" s="2"/>
      <c r="I4" s="2"/>
      <c r="J4" s="2"/>
      <c r="K4" s="2"/>
      <c r="L4" s="4"/>
      <c r="M4" s="4"/>
      <c r="N4" s="2"/>
    </row>
    <row r="5" spans="1:16" x14ac:dyDescent="0.3">
      <c r="A5" t="s">
        <v>3</v>
      </c>
      <c r="C5" s="3">
        <v>0.45</v>
      </c>
      <c r="D5" s="3">
        <v>0.24</v>
      </c>
      <c r="E5" s="3">
        <v>0.31</v>
      </c>
      <c r="F5" s="4"/>
      <c r="G5" s="4"/>
      <c r="H5" s="2"/>
      <c r="I5" s="2"/>
      <c r="J5" s="2"/>
      <c r="K5" s="2"/>
      <c r="L5" s="4"/>
      <c r="M5" s="4"/>
      <c r="N5" s="2"/>
    </row>
    <row r="6" spans="1:16" x14ac:dyDescent="0.3">
      <c r="A6" t="s">
        <v>4</v>
      </c>
      <c r="C6" s="3">
        <v>0.62</v>
      </c>
      <c r="D6" s="3">
        <v>0.34</v>
      </c>
      <c r="E6" s="3">
        <v>0.04</v>
      </c>
      <c r="F6" s="4"/>
      <c r="G6" s="4"/>
      <c r="H6" s="10" t="s">
        <v>9</v>
      </c>
      <c r="I6" s="4"/>
      <c r="J6" s="4"/>
      <c r="K6" s="2"/>
      <c r="L6" s="4"/>
      <c r="M6" s="4"/>
      <c r="N6" s="2"/>
    </row>
    <row r="7" spans="1:16" ht="29.4" customHeight="1" x14ac:dyDescent="0.3">
      <c r="F7" s="2"/>
      <c r="G7" s="2"/>
      <c r="H7" s="1" t="s">
        <v>0</v>
      </c>
      <c r="I7" s="1" t="s">
        <v>1</v>
      </c>
      <c r="J7" s="1" t="s">
        <v>2</v>
      </c>
      <c r="K7" s="2"/>
      <c r="L7" s="9"/>
      <c r="M7" s="9"/>
      <c r="N7" s="1" t="s">
        <v>40</v>
      </c>
      <c r="O7" s="22" t="s">
        <v>42</v>
      </c>
      <c r="P7" s="23" t="s">
        <v>23</v>
      </c>
    </row>
    <row r="8" spans="1:16" x14ac:dyDescent="0.3">
      <c r="G8" s="5"/>
      <c r="J8" s="5"/>
      <c r="M8" s="19"/>
    </row>
    <row r="9" spans="1:16" x14ac:dyDescent="0.3">
      <c r="A9" t="s">
        <v>5</v>
      </c>
      <c r="B9" s="2">
        <v>25000</v>
      </c>
      <c r="C9" s="2">
        <f>$B$9*C4</f>
        <v>10750</v>
      </c>
      <c r="D9" s="2">
        <f>$B$9*D4</f>
        <v>6500</v>
      </c>
      <c r="E9" s="2">
        <f>$B$9*E4</f>
        <v>7750</v>
      </c>
      <c r="G9" s="5">
        <f>B9/4</f>
        <v>6250</v>
      </c>
      <c r="H9" s="5">
        <f>C9/4</f>
        <v>2687.5</v>
      </c>
      <c r="I9" s="5">
        <f t="shared" ref="I9:J11" si="0">D9/4</f>
        <v>1625</v>
      </c>
      <c r="J9" s="5">
        <f t="shared" si="0"/>
        <v>1937.5</v>
      </c>
      <c r="L9" s="1" t="s">
        <v>19</v>
      </c>
      <c r="M9" s="5">
        <v>2758</v>
      </c>
      <c r="N9" s="5"/>
      <c r="O9" s="11"/>
      <c r="P9" s="5"/>
    </row>
    <row r="10" spans="1:16" x14ac:dyDescent="0.3">
      <c r="A10" t="s">
        <v>3</v>
      </c>
      <c r="B10" s="2">
        <v>9400</v>
      </c>
      <c r="C10" s="2">
        <f>$B$10*C5</f>
        <v>4230</v>
      </c>
      <c r="D10" s="2">
        <f>$B$10*D5</f>
        <v>2256</v>
      </c>
      <c r="E10" s="2">
        <f>$B$10*E5</f>
        <v>2914</v>
      </c>
      <c r="G10" s="5">
        <f t="shared" ref="G10:H11" si="1">B10/4</f>
        <v>2350</v>
      </c>
      <c r="H10" s="5">
        <f t="shared" si="1"/>
        <v>1057.5</v>
      </c>
      <c r="I10" s="5">
        <f t="shared" si="0"/>
        <v>564</v>
      </c>
      <c r="J10" s="5">
        <f t="shared" si="0"/>
        <v>728.5</v>
      </c>
      <c r="L10" s="1" t="s">
        <v>20</v>
      </c>
      <c r="M10" s="5">
        <v>2758</v>
      </c>
      <c r="N10" s="5">
        <v>2357.7199999999998</v>
      </c>
      <c r="O10" s="11">
        <v>45476</v>
      </c>
      <c r="P10" s="5"/>
    </row>
    <row r="11" spans="1:16" x14ac:dyDescent="0.3">
      <c r="A11" t="s">
        <v>4</v>
      </c>
      <c r="B11" s="2">
        <v>9200</v>
      </c>
      <c r="C11" s="2">
        <f>$B$11*C6</f>
        <v>5704</v>
      </c>
      <c r="D11" s="2">
        <f>$B$11*D6</f>
        <v>3128</v>
      </c>
      <c r="E11" s="2">
        <f>$B$11*E6</f>
        <v>368</v>
      </c>
      <c r="G11" s="5">
        <f t="shared" si="1"/>
        <v>2300</v>
      </c>
      <c r="H11" s="5">
        <f t="shared" si="1"/>
        <v>1426</v>
      </c>
      <c r="I11" s="5">
        <f t="shared" si="0"/>
        <v>782</v>
      </c>
      <c r="J11" s="5">
        <f t="shared" si="0"/>
        <v>92</v>
      </c>
      <c r="L11" s="1" t="s">
        <v>21</v>
      </c>
      <c r="M11" s="5">
        <v>2758</v>
      </c>
      <c r="N11" s="5">
        <v>2758</v>
      </c>
      <c r="O11" s="11">
        <v>45545</v>
      </c>
      <c r="P11" s="5"/>
    </row>
    <row r="12" spans="1:16" x14ac:dyDescent="0.3">
      <c r="A12" t="s">
        <v>8</v>
      </c>
      <c r="B12" s="2">
        <f>SUM(B9:B11)</f>
        <v>43600</v>
      </c>
      <c r="C12" s="2">
        <f>SUM(C9:C11)</f>
        <v>20684</v>
      </c>
      <c r="D12" s="2">
        <f t="shared" ref="D12:E12" si="2">SUM(D9:D11)</f>
        <v>11884</v>
      </c>
      <c r="E12" s="2">
        <f t="shared" si="2"/>
        <v>11032</v>
      </c>
      <c r="F12" s="2"/>
      <c r="G12" s="5">
        <f>SUM(G9:G11)</f>
        <v>10900</v>
      </c>
      <c r="H12" s="5">
        <f>SUM(H9:H11)</f>
        <v>5171</v>
      </c>
      <c r="I12" s="5">
        <f t="shared" ref="I12:J12" si="3">SUM(I9:I11)</f>
        <v>2971</v>
      </c>
      <c r="J12" s="5">
        <f t="shared" si="3"/>
        <v>2758</v>
      </c>
      <c r="L12" s="1" t="s">
        <v>22</v>
      </c>
      <c r="M12" s="5">
        <v>2758</v>
      </c>
      <c r="N12" s="5"/>
      <c r="O12" s="11"/>
    </row>
    <row r="13" spans="1:16" x14ac:dyDescent="0.3">
      <c r="A13" s="13">
        <v>2024</v>
      </c>
      <c r="B13" s="14"/>
      <c r="C13" s="14"/>
      <c r="D13" s="14"/>
      <c r="E13" s="14"/>
      <c r="F13" s="14"/>
      <c r="G13" s="15"/>
      <c r="H13" s="15"/>
      <c r="I13" s="15"/>
      <c r="J13" s="15">
        <f>J12*4</f>
        <v>11032</v>
      </c>
      <c r="K13" s="13"/>
      <c r="L13" s="16"/>
      <c r="M13" s="24">
        <f>SUM(M9:M12)</f>
        <v>11032</v>
      </c>
      <c r="N13" s="15">
        <f>SUM(N9:N12)</f>
        <v>5115.7199999999993</v>
      </c>
      <c r="O13" s="13"/>
      <c r="P13" s="15"/>
    </row>
    <row r="14" spans="1:16" ht="15.6" x14ac:dyDescent="0.3">
      <c r="A14" s="28" t="s">
        <v>44</v>
      </c>
      <c r="B14" s="2"/>
      <c r="C14" s="2"/>
      <c r="D14" s="2"/>
      <c r="E14" s="2"/>
      <c r="F14" s="2"/>
      <c r="G14" s="5"/>
      <c r="H14" s="5"/>
      <c r="I14" s="5"/>
      <c r="J14" s="5"/>
      <c r="M14" s="21" t="e">
        <f>M13+#REF!+#REF!</f>
        <v>#REF!</v>
      </c>
      <c r="N14" s="5" t="e">
        <f>#REF!+#REF!+N13</f>
        <v>#REF!</v>
      </c>
      <c r="P14" s="20" t="e">
        <f>Tableau212[[#This Row],[Colonne122]]-Tableau212[[#This Row],[Colonne13]]</f>
        <v>#REF!</v>
      </c>
    </row>
    <row r="15" spans="1:16" x14ac:dyDescent="0.3">
      <c r="A15" s="6" t="s">
        <v>5</v>
      </c>
      <c r="B15" s="7">
        <v>26800</v>
      </c>
      <c r="C15" s="7">
        <f>$B$15*C4</f>
        <v>11524</v>
      </c>
      <c r="D15" s="7">
        <f>$B$15*D4</f>
        <v>6968</v>
      </c>
      <c r="E15" s="7">
        <f>$B$15*E4</f>
        <v>8308</v>
      </c>
      <c r="F15" s="6"/>
      <c r="G15" s="8">
        <f>B15/4</f>
        <v>6700</v>
      </c>
      <c r="H15" s="8">
        <f>C15/4</f>
        <v>2881</v>
      </c>
      <c r="I15" s="8">
        <f t="shared" ref="I15:J17" si="4">D15/4</f>
        <v>1742</v>
      </c>
      <c r="J15" s="8">
        <f t="shared" si="4"/>
        <v>2077</v>
      </c>
      <c r="M15" s="1"/>
    </row>
    <row r="16" spans="1:16" x14ac:dyDescent="0.3">
      <c r="A16" s="6" t="s">
        <v>3</v>
      </c>
      <c r="B16" s="7">
        <v>9400</v>
      </c>
      <c r="C16" s="7">
        <f>$B$16*C5</f>
        <v>4230</v>
      </c>
      <c r="D16" s="7">
        <f>$B$16*D5</f>
        <v>2256</v>
      </c>
      <c r="E16" s="7">
        <f>$B$16*E5</f>
        <v>2914</v>
      </c>
      <c r="F16" s="6"/>
      <c r="G16" s="8">
        <f t="shared" ref="G16:H17" si="5">B16/4</f>
        <v>2350</v>
      </c>
      <c r="H16" s="8">
        <f t="shared" si="5"/>
        <v>1057.5</v>
      </c>
      <c r="I16" s="8">
        <f t="shared" si="4"/>
        <v>564</v>
      </c>
      <c r="J16" s="8">
        <f t="shared" si="4"/>
        <v>728.5</v>
      </c>
      <c r="M16" s="1"/>
    </row>
    <row r="17" spans="1:16" x14ac:dyDescent="0.3">
      <c r="A17" s="6" t="s">
        <v>4</v>
      </c>
      <c r="B17" s="7">
        <v>9200</v>
      </c>
      <c r="C17" s="7">
        <f>$B$17*C6</f>
        <v>5704</v>
      </c>
      <c r="D17" s="7">
        <f>$B$17*D6</f>
        <v>3128</v>
      </c>
      <c r="E17" s="7">
        <f>$B$17*E6</f>
        <v>368</v>
      </c>
      <c r="F17" s="6"/>
      <c r="G17" s="8">
        <f t="shared" si="5"/>
        <v>2300</v>
      </c>
      <c r="H17" s="8">
        <f t="shared" si="5"/>
        <v>1426</v>
      </c>
      <c r="I17" s="8">
        <f t="shared" si="4"/>
        <v>782</v>
      </c>
      <c r="J17" s="8">
        <f t="shared" si="4"/>
        <v>92</v>
      </c>
      <c r="M17" s="1"/>
    </row>
    <row r="18" spans="1:16" x14ac:dyDescent="0.3">
      <c r="A18" s="6" t="s">
        <v>8</v>
      </c>
      <c r="B18" s="7">
        <f>SUM(B15:B17)</f>
        <v>45400</v>
      </c>
      <c r="C18" s="7">
        <f>SUM(C15:C17)</f>
        <v>21458</v>
      </c>
      <c r="D18" s="7">
        <f t="shared" ref="D18:E18" si="6">SUM(D15:D17)</f>
        <v>12352</v>
      </c>
      <c r="E18" s="7">
        <f t="shared" si="6"/>
        <v>11590</v>
      </c>
      <c r="F18" s="7"/>
      <c r="G18" s="8">
        <f>SUM(G15:G17)</f>
        <v>11350</v>
      </c>
      <c r="H18" s="8">
        <f>SUM(H15:H17)</f>
        <v>5364.5</v>
      </c>
      <c r="I18" s="8">
        <f t="shared" ref="I18:J18" si="7">SUM(I15:I17)</f>
        <v>3088</v>
      </c>
      <c r="J18" s="8">
        <f t="shared" si="7"/>
        <v>2897.5</v>
      </c>
      <c r="M18" s="1"/>
    </row>
    <row r="19" spans="1:16" x14ac:dyDescent="0.3">
      <c r="A19" s="13"/>
      <c r="B19" s="13"/>
      <c r="C19" s="13"/>
      <c r="D19" s="13"/>
      <c r="E19" s="13"/>
      <c r="F19" s="13"/>
      <c r="G19" s="13"/>
      <c r="H19" s="13"/>
      <c r="I19" s="13"/>
      <c r="J19" s="15">
        <f>J18*4</f>
        <v>11590</v>
      </c>
      <c r="K19" s="13"/>
      <c r="L19" s="16"/>
      <c r="M19" s="16"/>
      <c r="N19" s="13"/>
      <c r="O19" s="13"/>
      <c r="P19" s="13"/>
    </row>
    <row r="20" spans="1:16" x14ac:dyDescent="0.3">
      <c r="B20" s="2"/>
      <c r="C20" s="2"/>
      <c r="D20" s="2"/>
      <c r="E20" s="2"/>
      <c r="G20" s="5"/>
      <c r="H20" s="5"/>
      <c r="I20" s="5"/>
      <c r="J20" s="5"/>
      <c r="M20" s="1"/>
    </row>
    <row r="21" spans="1:16" x14ac:dyDescent="0.3">
      <c r="A21" t="s">
        <v>5</v>
      </c>
      <c r="B21" s="2">
        <v>33550</v>
      </c>
      <c r="C21" s="2">
        <f>$B$21*C4</f>
        <v>14426.5</v>
      </c>
      <c r="D21" s="2">
        <f>$B$21*D4</f>
        <v>8723</v>
      </c>
      <c r="E21" s="2">
        <f>$B$21*E4</f>
        <v>10400.5</v>
      </c>
      <c r="G21" s="5">
        <f>B21/4</f>
        <v>8387.5</v>
      </c>
      <c r="H21" s="5">
        <f>C21/4</f>
        <v>3606.625</v>
      </c>
      <c r="I21" s="5">
        <f t="shared" ref="I21:J23" si="8">D21/4</f>
        <v>2180.75</v>
      </c>
      <c r="J21" s="5">
        <f t="shared" si="8"/>
        <v>2600.125</v>
      </c>
      <c r="L21" s="1" t="s">
        <v>19</v>
      </c>
      <c r="M21" s="21">
        <v>3706.38</v>
      </c>
    </row>
    <row r="22" spans="1:16" x14ac:dyDescent="0.3">
      <c r="A22" t="s">
        <v>3</v>
      </c>
      <c r="B22" s="2">
        <v>14100</v>
      </c>
      <c r="C22" s="2">
        <f>$B$22*C5</f>
        <v>6345</v>
      </c>
      <c r="D22" s="2">
        <f>$B$22*D5</f>
        <v>3384</v>
      </c>
      <c r="E22" s="2">
        <f>$B$22*E5</f>
        <v>4371</v>
      </c>
      <c r="G22" s="5">
        <f t="shared" ref="G22:H23" si="9">B22/4</f>
        <v>3525</v>
      </c>
      <c r="H22" s="5">
        <f t="shared" si="9"/>
        <v>1586.25</v>
      </c>
      <c r="I22" s="5">
        <f t="shared" si="8"/>
        <v>846</v>
      </c>
      <c r="J22" s="5">
        <f t="shared" si="8"/>
        <v>1092.75</v>
      </c>
      <c r="L22" s="1" t="s">
        <v>20</v>
      </c>
      <c r="M22" s="21">
        <v>3706.38</v>
      </c>
    </row>
    <row r="23" spans="1:16" x14ac:dyDescent="0.3">
      <c r="A23" t="s">
        <v>4</v>
      </c>
      <c r="B23" s="2">
        <v>1350</v>
      </c>
      <c r="C23" s="2">
        <f>$B$23*C6</f>
        <v>837</v>
      </c>
      <c r="D23" s="2">
        <f>$B$23*D6</f>
        <v>459.00000000000006</v>
      </c>
      <c r="E23" s="2">
        <f>$B$23*E6</f>
        <v>54</v>
      </c>
      <c r="G23" s="5">
        <f t="shared" si="9"/>
        <v>337.5</v>
      </c>
      <c r="H23" s="5">
        <f t="shared" si="9"/>
        <v>209.25</v>
      </c>
      <c r="I23" s="5">
        <f t="shared" si="8"/>
        <v>114.75000000000001</v>
      </c>
      <c r="J23" s="5">
        <f t="shared" si="8"/>
        <v>13.5</v>
      </c>
      <c r="L23" s="1" t="s">
        <v>21</v>
      </c>
      <c r="M23" s="21">
        <v>3706.38</v>
      </c>
    </row>
    <row r="24" spans="1:16" x14ac:dyDescent="0.3">
      <c r="A24" t="s">
        <v>10</v>
      </c>
      <c r="B24" s="2">
        <f>SUM(B21:B23)</f>
        <v>49000</v>
      </c>
      <c r="C24" s="2">
        <f>SUM(C21:C23)</f>
        <v>21608.5</v>
      </c>
      <c r="D24" s="2">
        <f>SUM(D21:D23)</f>
        <v>12566</v>
      </c>
      <c r="E24" s="2">
        <f>SUM(E21:E23)</f>
        <v>14825.5</v>
      </c>
      <c r="F24" s="2"/>
      <c r="G24" s="5">
        <f>SUM(G21:G23)</f>
        <v>12250</v>
      </c>
      <c r="H24" s="5">
        <f>SUM(H21:H23)</f>
        <v>5402.125</v>
      </c>
      <c r="I24" s="5">
        <f>SUM(I21:I23)</f>
        <v>3141.5</v>
      </c>
      <c r="J24" s="5">
        <f>SUM(J21:J23)</f>
        <v>3706.375</v>
      </c>
      <c r="L24" s="1" t="s">
        <v>22</v>
      </c>
      <c r="M24" s="21">
        <v>3706.36</v>
      </c>
    </row>
    <row r="25" spans="1:16" x14ac:dyDescent="0.3">
      <c r="A25" s="13">
        <v>2024</v>
      </c>
      <c r="B25" s="13"/>
      <c r="C25" s="13"/>
      <c r="D25" s="13"/>
      <c r="E25" s="13"/>
      <c r="F25" s="13"/>
      <c r="G25" s="13"/>
      <c r="H25" s="13"/>
      <c r="I25" s="13"/>
      <c r="J25" s="15">
        <f>J24*4</f>
        <v>14825.5</v>
      </c>
      <c r="K25" s="13"/>
      <c r="L25" s="16"/>
      <c r="M25" s="24">
        <f>SUM(M21:M24)</f>
        <v>14825.5</v>
      </c>
      <c r="N25" s="13"/>
      <c r="O25" s="13"/>
      <c r="P25" s="13"/>
    </row>
    <row r="26" spans="1:16" x14ac:dyDescent="0.3">
      <c r="B26" s="2"/>
      <c r="C26" s="2"/>
      <c r="D26" s="2"/>
      <c r="E26" s="2"/>
      <c r="G26" s="5"/>
      <c r="H26" s="5"/>
      <c r="I26" s="5"/>
      <c r="J26" s="5"/>
      <c r="M26" s="1"/>
    </row>
    <row r="29" spans="1:16" x14ac:dyDescent="0.3">
      <c r="A29" s="37"/>
      <c r="B29" s="38"/>
      <c r="C29" s="38" t="s">
        <v>0</v>
      </c>
      <c r="D29" s="38" t="s">
        <v>1</v>
      </c>
      <c r="E29" s="38" t="s">
        <v>2</v>
      </c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9"/>
    </row>
    <row r="30" spans="1:16" x14ac:dyDescent="0.3">
      <c r="A30" s="30" t="s">
        <v>5</v>
      </c>
      <c r="B30" s="31"/>
      <c r="C30" s="40">
        <v>0.43</v>
      </c>
      <c r="D30" s="40">
        <v>0.26</v>
      </c>
      <c r="E30" s="40">
        <v>0.31</v>
      </c>
      <c r="F30" s="41"/>
      <c r="G30" s="41"/>
      <c r="H30" s="42"/>
      <c r="I30" s="42"/>
      <c r="J30" s="42"/>
      <c r="K30" s="42"/>
      <c r="L30" s="41"/>
      <c r="M30" s="41"/>
      <c r="N30" s="42"/>
      <c r="O30" s="31"/>
      <c r="P30" s="32"/>
    </row>
    <row r="31" spans="1:16" x14ac:dyDescent="0.3">
      <c r="A31" s="33" t="s">
        <v>3</v>
      </c>
      <c r="B31" s="34"/>
      <c r="C31" s="43">
        <v>0.45</v>
      </c>
      <c r="D31" s="43">
        <v>0.24</v>
      </c>
      <c r="E31" s="43">
        <v>0.31</v>
      </c>
      <c r="F31" s="44"/>
      <c r="G31" s="44"/>
      <c r="H31" s="45"/>
      <c r="I31" s="45"/>
      <c r="J31" s="45"/>
      <c r="K31" s="45"/>
      <c r="L31" s="44"/>
      <c r="M31" s="44"/>
      <c r="N31" s="45"/>
      <c r="O31" s="34"/>
      <c r="P31" s="35"/>
    </row>
    <row r="32" spans="1:16" x14ac:dyDescent="0.3">
      <c r="A32" s="30" t="s">
        <v>4</v>
      </c>
      <c r="B32" s="31"/>
      <c r="C32" s="40">
        <v>0.62</v>
      </c>
      <c r="D32" s="40">
        <v>0.34</v>
      </c>
      <c r="E32" s="40">
        <v>0.04</v>
      </c>
      <c r="F32" s="41"/>
      <c r="G32" s="41"/>
      <c r="H32" s="46" t="s">
        <v>46</v>
      </c>
      <c r="I32" s="41"/>
      <c r="J32" s="41"/>
      <c r="K32" s="42"/>
      <c r="L32" s="41"/>
      <c r="M32" s="41"/>
      <c r="N32" s="42"/>
      <c r="O32" s="31"/>
      <c r="P32" s="32"/>
    </row>
    <row r="33" spans="1:16" ht="28.8" x14ac:dyDescent="0.3">
      <c r="A33" s="33"/>
      <c r="B33" s="34"/>
      <c r="C33" s="91" t="s">
        <v>71</v>
      </c>
      <c r="D33" s="91"/>
      <c r="E33" s="91"/>
      <c r="F33" s="45"/>
      <c r="G33" s="44" t="s">
        <v>72</v>
      </c>
      <c r="H33" s="38" t="s">
        <v>0</v>
      </c>
      <c r="I33" s="38" t="s">
        <v>1</v>
      </c>
      <c r="J33" s="38" t="s">
        <v>2</v>
      </c>
      <c r="K33" s="45"/>
      <c r="L33" s="47"/>
      <c r="M33" s="47"/>
      <c r="N33" s="38" t="s">
        <v>40</v>
      </c>
      <c r="O33" s="48" t="s">
        <v>42</v>
      </c>
      <c r="P33" s="49" t="s">
        <v>69</v>
      </c>
    </row>
    <row r="34" spans="1:16" x14ac:dyDescent="0.3">
      <c r="A34" s="30"/>
      <c r="B34" s="27"/>
      <c r="C34" s="27"/>
      <c r="D34" s="27"/>
      <c r="E34" s="27"/>
      <c r="F34" s="31"/>
      <c r="G34" s="27"/>
      <c r="H34" s="27"/>
      <c r="I34" s="27"/>
      <c r="J34" s="27"/>
      <c r="K34" s="31"/>
      <c r="L34" s="50"/>
      <c r="M34" s="27"/>
      <c r="N34" s="25"/>
      <c r="O34" s="51"/>
      <c r="P34" s="52"/>
    </row>
    <row r="35" spans="1:16" x14ac:dyDescent="0.3">
      <c r="A35" s="33" t="s">
        <v>5</v>
      </c>
      <c r="B35" s="26">
        <v>25000</v>
      </c>
      <c r="C35" s="26">
        <f>$B35*C30</f>
        <v>10750</v>
      </c>
      <c r="D35" s="26">
        <f>$B35*D30</f>
        <v>6500</v>
      </c>
      <c r="E35" s="26">
        <f>$B35*E30</f>
        <v>7750</v>
      </c>
      <c r="F35" s="34"/>
      <c r="G35" s="26">
        <f>B35/4</f>
        <v>6250</v>
      </c>
      <c r="H35" s="26">
        <f>C35/4</f>
        <v>2687.5</v>
      </c>
      <c r="I35" s="26">
        <f t="shared" ref="I35:J37" si="10">D35/4</f>
        <v>1625</v>
      </c>
      <c r="J35" s="26">
        <f t="shared" si="10"/>
        <v>1937.5</v>
      </c>
      <c r="K35" s="34"/>
      <c r="L35" s="38" t="s">
        <v>19</v>
      </c>
      <c r="M35" s="26">
        <v>2758</v>
      </c>
      <c r="N35" s="53">
        <v>2758</v>
      </c>
      <c r="O35" s="82" t="s">
        <v>41</v>
      </c>
      <c r="P35" s="55"/>
    </row>
    <row r="36" spans="1:16" x14ac:dyDescent="0.3">
      <c r="A36" s="30" t="s">
        <v>3</v>
      </c>
      <c r="B36" s="27">
        <v>9400</v>
      </c>
      <c r="C36" s="26">
        <f t="shared" ref="C36:E37" si="11">$B36*C31</f>
        <v>4230</v>
      </c>
      <c r="D36" s="26">
        <f t="shared" si="11"/>
        <v>2256</v>
      </c>
      <c r="E36" s="26">
        <f t="shared" si="11"/>
        <v>2914</v>
      </c>
      <c r="F36" s="31"/>
      <c r="G36" s="27">
        <f t="shared" ref="G36:H37" si="12">B36/4</f>
        <v>2350</v>
      </c>
      <c r="H36" s="27">
        <f t="shared" si="12"/>
        <v>1057.5</v>
      </c>
      <c r="I36" s="27">
        <f t="shared" si="10"/>
        <v>564</v>
      </c>
      <c r="J36" s="27">
        <f t="shared" si="10"/>
        <v>728.5</v>
      </c>
      <c r="K36" s="31"/>
      <c r="L36" s="50" t="s">
        <v>20</v>
      </c>
      <c r="M36" s="27">
        <v>2758</v>
      </c>
      <c r="N36" s="27">
        <v>2357.7199999999998</v>
      </c>
      <c r="O36" s="51">
        <v>45476</v>
      </c>
      <c r="P36" s="52"/>
    </row>
    <row r="37" spans="1:16" x14ac:dyDescent="0.3">
      <c r="A37" s="33" t="s">
        <v>4</v>
      </c>
      <c r="B37" s="26">
        <v>9200</v>
      </c>
      <c r="C37" s="26">
        <f t="shared" si="11"/>
        <v>5704</v>
      </c>
      <c r="D37" s="26">
        <f t="shared" si="11"/>
        <v>3128</v>
      </c>
      <c r="E37" s="26">
        <f t="shared" si="11"/>
        <v>368</v>
      </c>
      <c r="F37" s="34"/>
      <c r="G37" s="26">
        <f t="shared" si="12"/>
        <v>2300</v>
      </c>
      <c r="H37" s="26">
        <f t="shared" si="12"/>
        <v>1426</v>
      </c>
      <c r="I37" s="26">
        <f t="shared" si="10"/>
        <v>782</v>
      </c>
      <c r="J37" s="26">
        <f t="shared" si="10"/>
        <v>92</v>
      </c>
      <c r="K37" s="34"/>
      <c r="L37" s="38" t="s">
        <v>21</v>
      </c>
      <c r="M37" s="26">
        <v>2758</v>
      </c>
      <c r="N37" s="26">
        <v>2758</v>
      </c>
      <c r="O37" s="54">
        <v>45545</v>
      </c>
      <c r="P37" s="55"/>
    </row>
    <row r="38" spans="1:16" x14ac:dyDescent="0.3">
      <c r="A38" s="30" t="s">
        <v>8</v>
      </c>
      <c r="B38" s="27">
        <f>SUM(B35:B37)</f>
        <v>43600</v>
      </c>
      <c r="C38" s="27">
        <f>SUM(C35:C37)</f>
        <v>20684</v>
      </c>
      <c r="D38" s="27">
        <f t="shared" ref="D38:E38" si="13">SUM(D35:D37)</f>
        <v>11884</v>
      </c>
      <c r="E38" s="27">
        <f t="shared" si="13"/>
        <v>11032</v>
      </c>
      <c r="F38" s="42"/>
      <c r="G38" s="27">
        <f>SUM(G35:G37)</f>
        <v>10900</v>
      </c>
      <c r="H38" s="27">
        <f>SUM(H35:H37)</f>
        <v>5171</v>
      </c>
      <c r="I38" s="27">
        <f t="shared" ref="I38:J38" si="14">SUM(I35:I37)</f>
        <v>2971</v>
      </c>
      <c r="J38" s="27">
        <f t="shared" si="14"/>
        <v>2758</v>
      </c>
      <c r="K38" s="31"/>
      <c r="L38" s="50" t="s">
        <v>22</v>
      </c>
      <c r="M38" s="27">
        <v>2758</v>
      </c>
      <c r="N38" s="83"/>
      <c r="O38" s="51"/>
      <c r="P38" s="32"/>
    </row>
    <row r="39" spans="1:16" x14ac:dyDescent="0.3">
      <c r="A39" s="57" t="s">
        <v>65</v>
      </c>
      <c r="B39" s="58"/>
      <c r="C39" s="58"/>
      <c r="D39" s="58"/>
      <c r="E39" s="58"/>
      <c r="F39" s="58"/>
      <c r="G39" s="59"/>
      <c r="H39" s="59"/>
      <c r="I39" s="59"/>
      <c r="J39" s="59">
        <f>J38*4</f>
        <v>11032</v>
      </c>
      <c r="K39" s="60"/>
      <c r="L39" s="61"/>
      <c r="M39" s="29">
        <f>SUM(M35:M38)</f>
        <v>11032</v>
      </c>
      <c r="N39" s="59">
        <f>SUM(N35:N38)</f>
        <v>7873.7199999999993</v>
      </c>
      <c r="O39" s="60"/>
      <c r="P39" s="62"/>
    </row>
    <row r="40" spans="1:16" ht="15.6" x14ac:dyDescent="0.3">
      <c r="A40" s="63" t="s">
        <v>44</v>
      </c>
      <c r="B40" s="42"/>
      <c r="C40" s="42"/>
      <c r="D40" s="42"/>
      <c r="E40" s="42"/>
      <c r="F40" s="42"/>
      <c r="G40" s="27"/>
      <c r="H40" s="27"/>
      <c r="I40" s="27"/>
      <c r="J40" s="27"/>
      <c r="K40" s="31"/>
      <c r="L40" s="50"/>
      <c r="M40" s="64"/>
      <c r="N40" s="27"/>
      <c r="O40" s="31"/>
      <c r="P40" s="65"/>
    </row>
    <row r="41" spans="1:16" x14ac:dyDescent="0.3">
      <c r="A41" s="66" t="s">
        <v>5</v>
      </c>
      <c r="B41" s="67">
        <v>26800</v>
      </c>
      <c r="C41" s="67">
        <f>$B$15*C30</f>
        <v>11524</v>
      </c>
      <c r="D41" s="67">
        <f>$B$15*D30</f>
        <v>6968</v>
      </c>
      <c r="E41" s="67">
        <f>$B$15*E30</f>
        <v>8308</v>
      </c>
      <c r="F41" s="68"/>
      <c r="G41" s="69">
        <f>B41/4</f>
        <v>6700</v>
      </c>
      <c r="H41" s="69">
        <f>C41/4</f>
        <v>2881</v>
      </c>
      <c r="I41" s="69">
        <f t="shared" ref="I41:J43" si="15">D41/4</f>
        <v>1742</v>
      </c>
      <c r="J41" s="69">
        <f t="shared" si="15"/>
        <v>2077</v>
      </c>
      <c r="K41" s="34"/>
      <c r="L41" s="38"/>
      <c r="M41" s="38"/>
      <c r="N41" s="34"/>
      <c r="O41" s="34"/>
      <c r="P41" s="35"/>
    </row>
    <row r="42" spans="1:16" x14ac:dyDescent="0.3">
      <c r="A42" s="70" t="s">
        <v>3</v>
      </c>
      <c r="B42" s="71">
        <v>9400</v>
      </c>
      <c r="C42" s="71">
        <f>$B$16*C31</f>
        <v>4230</v>
      </c>
      <c r="D42" s="71">
        <f>$B$16*D31</f>
        <v>2256</v>
      </c>
      <c r="E42" s="71">
        <f>$B$16*E31</f>
        <v>2914</v>
      </c>
      <c r="F42" s="72"/>
      <c r="G42" s="73">
        <f t="shared" ref="G42:H43" si="16">B42/4</f>
        <v>2350</v>
      </c>
      <c r="H42" s="73">
        <f t="shared" si="16"/>
        <v>1057.5</v>
      </c>
      <c r="I42" s="73">
        <f t="shared" si="15"/>
        <v>564</v>
      </c>
      <c r="J42" s="73">
        <f t="shared" si="15"/>
        <v>728.5</v>
      </c>
      <c r="K42" s="31"/>
      <c r="L42" s="50"/>
      <c r="M42" s="50"/>
      <c r="N42" s="31"/>
      <c r="O42" s="31"/>
      <c r="P42" s="32"/>
    </row>
    <row r="43" spans="1:16" x14ac:dyDescent="0.3">
      <c r="A43" s="66" t="s">
        <v>4</v>
      </c>
      <c r="B43" s="67">
        <v>9200</v>
      </c>
      <c r="C43" s="67">
        <f>$B$17*C32</f>
        <v>5704</v>
      </c>
      <c r="D43" s="67">
        <f>$B$17*D32</f>
        <v>3128</v>
      </c>
      <c r="E43" s="67">
        <f>$B$17*E32</f>
        <v>368</v>
      </c>
      <c r="F43" s="68"/>
      <c r="G43" s="69">
        <f t="shared" si="16"/>
        <v>2300</v>
      </c>
      <c r="H43" s="69">
        <f t="shared" si="16"/>
        <v>1426</v>
      </c>
      <c r="I43" s="69">
        <f t="shared" si="15"/>
        <v>782</v>
      </c>
      <c r="J43" s="69">
        <f t="shared" si="15"/>
        <v>92</v>
      </c>
      <c r="K43" s="34"/>
      <c r="L43" s="38"/>
      <c r="M43" s="38"/>
      <c r="N43" s="34"/>
      <c r="O43" s="34"/>
      <c r="P43" s="35"/>
    </row>
    <row r="44" spans="1:16" x14ac:dyDescent="0.3">
      <c r="A44" s="70" t="s">
        <v>8</v>
      </c>
      <c r="B44" s="71">
        <f>SUM(B41:B43)</f>
        <v>45400</v>
      </c>
      <c r="C44" s="71">
        <f>SUM(C41:C43)</f>
        <v>21458</v>
      </c>
      <c r="D44" s="71">
        <f t="shared" ref="D44:E44" si="17">SUM(D41:D43)</f>
        <v>12352</v>
      </c>
      <c r="E44" s="71">
        <f t="shared" si="17"/>
        <v>11590</v>
      </c>
      <c r="F44" s="71"/>
      <c r="G44" s="73">
        <f>SUM(G41:G43)</f>
        <v>11350</v>
      </c>
      <c r="H44" s="73">
        <f>SUM(H41:H43)</f>
        <v>5364.5</v>
      </c>
      <c r="I44" s="73">
        <f t="shared" ref="I44:J44" si="18">SUM(I41:I43)</f>
        <v>3088</v>
      </c>
      <c r="J44" s="73">
        <f t="shared" si="18"/>
        <v>2897.5</v>
      </c>
      <c r="K44" s="31"/>
      <c r="L44" s="50"/>
      <c r="M44" s="50"/>
      <c r="N44" s="31"/>
      <c r="O44" s="31"/>
      <c r="P44" s="32"/>
    </row>
    <row r="45" spans="1:16" x14ac:dyDescent="0.3">
      <c r="A45" s="57">
        <v>2024</v>
      </c>
      <c r="B45" s="60"/>
      <c r="C45" s="60"/>
      <c r="D45" s="60"/>
      <c r="E45" s="60"/>
      <c r="F45" s="60"/>
      <c r="G45" s="60"/>
      <c r="H45" s="60"/>
      <c r="I45" s="60"/>
      <c r="J45" s="59">
        <f>J44*4</f>
        <v>11590</v>
      </c>
      <c r="K45" s="60"/>
      <c r="L45" s="61"/>
      <c r="M45" s="61"/>
      <c r="N45" s="60"/>
      <c r="O45" s="60"/>
      <c r="P45" s="74"/>
    </row>
    <row r="46" spans="1:16" x14ac:dyDescent="0.3">
      <c r="A46" s="30"/>
      <c r="B46" s="42"/>
      <c r="C46" s="42"/>
      <c r="D46" s="42"/>
      <c r="E46" s="42"/>
      <c r="F46" s="31"/>
      <c r="G46" s="27"/>
      <c r="H46" s="27"/>
      <c r="I46" s="27"/>
      <c r="J46" s="27"/>
      <c r="K46" s="31"/>
      <c r="L46" s="50"/>
      <c r="M46" s="50"/>
      <c r="N46" s="31"/>
      <c r="O46" s="31"/>
      <c r="P46" s="32"/>
    </row>
    <row r="47" spans="1:16" x14ac:dyDescent="0.3">
      <c r="A47" s="33" t="s">
        <v>5</v>
      </c>
      <c r="B47" s="45">
        <v>33550</v>
      </c>
      <c r="C47" s="45">
        <f>$B$21*C30</f>
        <v>14426.5</v>
      </c>
      <c r="D47" s="45">
        <f>$B$21*D30</f>
        <v>8723</v>
      </c>
      <c r="E47" s="45">
        <f>$B$21*E30</f>
        <v>10400.5</v>
      </c>
      <c r="F47" s="34"/>
      <c r="G47" s="26">
        <f>B47/4</f>
        <v>8387.5</v>
      </c>
      <c r="H47" s="26">
        <f>C47/4</f>
        <v>3606.625</v>
      </c>
      <c r="I47" s="26">
        <f t="shared" ref="I47:J49" si="19">D47/4</f>
        <v>2180.75</v>
      </c>
      <c r="J47" s="26">
        <f t="shared" si="19"/>
        <v>2600.125</v>
      </c>
      <c r="K47" s="34"/>
      <c r="L47" s="38" t="s">
        <v>19</v>
      </c>
      <c r="M47" s="76">
        <v>3706.38</v>
      </c>
      <c r="N47" s="53">
        <v>2758</v>
      </c>
      <c r="O47" s="82" t="s">
        <v>41</v>
      </c>
      <c r="P47" s="55">
        <f>M47-N47</f>
        <v>948.38000000000011</v>
      </c>
    </row>
    <row r="48" spans="1:16" x14ac:dyDescent="0.3">
      <c r="A48" s="30" t="s">
        <v>3</v>
      </c>
      <c r="B48" s="42">
        <v>14100</v>
      </c>
      <c r="C48" s="42">
        <f>$B$22*C31</f>
        <v>6345</v>
      </c>
      <c r="D48" s="42">
        <f>$B$22*D31</f>
        <v>3384</v>
      </c>
      <c r="E48" s="42">
        <f>$B$22*E31</f>
        <v>4371</v>
      </c>
      <c r="F48" s="31"/>
      <c r="G48" s="27">
        <f t="shared" ref="G48:H49" si="20">B48/4</f>
        <v>3525</v>
      </c>
      <c r="H48" s="27">
        <f t="shared" si="20"/>
        <v>1586.25</v>
      </c>
      <c r="I48" s="27">
        <f t="shared" si="19"/>
        <v>846</v>
      </c>
      <c r="J48" s="27">
        <f t="shared" si="19"/>
        <v>1092.75</v>
      </c>
      <c r="K48" s="31"/>
      <c r="L48" s="50" t="s">
        <v>20</v>
      </c>
      <c r="M48" s="75">
        <v>3706.38</v>
      </c>
      <c r="N48" s="27">
        <v>2357.7199999999998</v>
      </c>
      <c r="O48" s="51">
        <v>45476</v>
      </c>
      <c r="P48" s="55">
        <f t="shared" ref="P48:P51" si="21">M48-N48</f>
        <v>1348.6600000000003</v>
      </c>
    </row>
    <row r="49" spans="1:16" x14ac:dyDescent="0.3">
      <c r="A49" s="33" t="s">
        <v>4</v>
      </c>
      <c r="B49" s="45">
        <v>1350</v>
      </c>
      <c r="C49" s="45">
        <f>$B$23*C32</f>
        <v>837</v>
      </c>
      <c r="D49" s="45">
        <f>$B$23*D32</f>
        <v>459.00000000000006</v>
      </c>
      <c r="E49" s="45">
        <f>$B$23*E32</f>
        <v>54</v>
      </c>
      <c r="F49" s="34"/>
      <c r="G49" s="26">
        <f t="shared" si="20"/>
        <v>337.5</v>
      </c>
      <c r="H49" s="26">
        <f t="shared" si="20"/>
        <v>209.25</v>
      </c>
      <c r="I49" s="26">
        <f t="shared" si="19"/>
        <v>114.75000000000001</v>
      </c>
      <c r="J49" s="26">
        <f t="shared" si="19"/>
        <v>13.5</v>
      </c>
      <c r="K49" s="34"/>
      <c r="L49" s="38" t="s">
        <v>21</v>
      </c>
      <c r="M49" s="76">
        <v>3706.38</v>
      </c>
      <c r="N49" s="26">
        <v>2758</v>
      </c>
      <c r="O49" s="54">
        <v>45545</v>
      </c>
      <c r="P49" s="55">
        <f t="shared" si="21"/>
        <v>948.38000000000011</v>
      </c>
    </row>
    <row r="50" spans="1:16" x14ac:dyDescent="0.3">
      <c r="A50" s="30" t="s">
        <v>10</v>
      </c>
      <c r="B50" s="42">
        <f>SUM(B47:B49)</f>
        <v>49000</v>
      </c>
      <c r="C50" s="42">
        <f>SUM(C47:C49)</f>
        <v>21608.5</v>
      </c>
      <c r="D50" s="42">
        <f>SUM(D47:D49)</f>
        <v>12566</v>
      </c>
      <c r="E50" s="42">
        <f>SUM(E47:E49)</f>
        <v>14825.5</v>
      </c>
      <c r="F50" s="42"/>
      <c r="G50" s="27">
        <f>SUM(G47:G49)</f>
        <v>12250</v>
      </c>
      <c r="H50" s="27">
        <f>SUM(H47:H49)</f>
        <v>5402.125</v>
      </c>
      <c r="I50" s="27">
        <f>SUM(I47:I49)</f>
        <v>3141.5</v>
      </c>
      <c r="J50" s="27">
        <f>SUM(J47:J49)</f>
        <v>3706.375</v>
      </c>
      <c r="K50" s="31"/>
      <c r="L50" s="50" t="s">
        <v>22</v>
      </c>
      <c r="M50" s="75">
        <v>3706.36</v>
      </c>
      <c r="N50" s="27">
        <v>3706.36</v>
      </c>
      <c r="O50" s="51">
        <v>45665</v>
      </c>
      <c r="P50" s="55">
        <f t="shared" si="21"/>
        <v>0</v>
      </c>
    </row>
    <row r="51" spans="1:16" x14ac:dyDescent="0.3">
      <c r="A51" s="30"/>
      <c r="B51" s="42"/>
      <c r="C51" s="42"/>
      <c r="D51" s="42"/>
      <c r="E51" s="42"/>
      <c r="F51" s="42"/>
      <c r="G51" s="27"/>
      <c r="H51" s="27"/>
      <c r="I51" s="27"/>
      <c r="J51" s="27"/>
      <c r="K51" s="31"/>
      <c r="L51" s="50"/>
      <c r="M51" s="75"/>
      <c r="N51" s="27">
        <v>2845.14</v>
      </c>
      <c r="O51" s="51">
        <v>45686</v>
      </c>
      <c r="P51" s="55">
        <f t="shared" si="21"/>
        <v>-2845.14</v>
      </c>
    </row>
    <row r="52" spans="1:16" x14ac:dyDescent="0.3">
      <c r="A52" s="57" t="s">
        <v>68</v>
      </c>
      <c r="B52" s="58"/>
      <c r="C52" s="58"/>
      <c r="D52" s="58"/>
      <c r="E52" s="58"/>
      <c r="F52" s="60"/>
      <c r="G52" s="59"/>
      <c r="H52" s="59"/>
      <c r="I52" s="59"/>
      <c r="J52" s="59">
        <f>J50*4</f>
        <v>14825.5</v>
      </c>
      <c r="K52" s="60"/>
      <c r="L52" s="61"/>
      <c r="M52" s="77">
        <f>SUM(M47:M50)</f>
        <v>14825.5</v>
      </c>
      <c r="N52" s="59">
        <f>SUM(N47:N51)</f>
        <v>14425.22</v>
      </c>
      <c r="O52" s="60"/>
      <c r="P52" s="62">
        <f>SUM(P47:P51)</f>
        <v>400.28000000000065</v>
      </c>
    </row>
  </sheetData>
  <mergeCells count="1">
    <mergeCell ref="C33:E33"/>
  </mergeCells>
  <pageMargins left="0.70866141732283472" right="0.70866141732283472" top="0.74803149606299213" bottom="0.74803149606299213" header="0.31496062992125984" footer="0.31496062992125984"/>
  <pageSetup paperSize="8" orientation="landscape" r:id="rId1"/>
  <legacy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BBE7FF-E271-4238-A5A6-8F5DB3DBA60C}">
  <dimension ref="A1:P25"/>
  <sheetViews>
    <sheetView topLeftCell="A2" workbookViewId="0">
      <selection activeCell="S21" sqref="S21"/>
    </sheetView>
  </sheetViews>
  <sheetFormatPr baseColWidth="10" defaultRowHeight="14.4" x14ac:dyDescent="0.3"/>
  <cols>
    <col min="1" max="1" width="21.88671875" customWidth="1"/>
    <col min="6" max="6" width="3.77734375" customWidth="1"/>
    <col min="7" max="7" width="11.5546875" customWidth="1"/>
    <col min="10" max="10" width="12.109375" customWidth="1"/>
    <col min="11" max="11" width="3.77734375" customWidth="1"/>
    <col min="12" max="12" width="12.109375" style="1" customWidth="1"/>
    <col min="13" max="16" width="12.109375" customWidth="1"/>
  </cols>
  <sheetData>
    <row r="1" spans="1:16" hidden="1" x14ac:dyDescent="0.3">
      <c r="A1" t="s">
        <v>24</v>
      </c>
      <c r="B1" t="s">
        <v>25</v>
      </c>
      <c r="C1" t="s">
        <v>26</v>
      </c>
      <c r="D1" t="s">
        <v>27</v>
      </c>
      <c r="E1" t="s">
        <v>28</v>
      </c>
      <c r="F1" t="s">
        <v>29</v>
      </c>
      <c r="G1" t="s">
        <v>30</v>
      </c>
      <c r="H1" t="s">
        <v>31</v>
      </c>
      <c r="I1" t="s">
        <v>32</v>
      </c>
      <c r="J1" t="s">
        <v>33</v>
      </c>
      <c r="K1" t="s">
        <v>34</v>
      </c>
      <c r="L1" s="1" t="s">
        <v>35</v>
      </c>
      <c r="M1" s="1" t="s">
        <v>43</v>
      </c>
      <c r="N1" t="s">
        <v>36</v>
      </c>
      <c r="O1" t="s">
        <v>37</v>
      </c>
      <c r="P1" t="s">
        <v>38</v>
      </c>
    </row>
    <row r="2" spans="1:16" s="1" customFormat="1" x14ac:dyDescent="0.3">
      <c r="A2"/>
      <c r="B2"/>
      <c r="C2"/>
      <c r="D2"/>
      <c r="E2"/>
      <c r="F2"/>
      <c r="G2"/>
      <c r="H2"/>
      <c r="I2"/>
      <c r="J2"/>
      <c r="K2"/>
      <c r="N2"/>
      <c r="O2"/>
      <c r="P2"/>
    </row>
    <row r="3" spans="1:16" x14ac:dyDescent="0.3">
      <c r="A3" s="1"/>
      <c r="B3" s="1"/>
      <c r="C3" s="1" t="s">
        <v>0</v>
      </c>
      <c r="D3" s="1" t="s">
        <v>1</v>
      </c>
      <c r="E3" s="1" t="s">
        <v>2</v>
      </c>
      <c r="F3" s="1"/>
      <c r="G3" s="1"/>
      <c r="H3" s="1"/>
      <c r="I3" s="1"/>
      <c r="J3" s="1"/>
      <c r="K3" s="1"/>
      <c r="M3" s="1"/>
      <c r="N3" s="1"/>
      <c r="O3" s="1"/>
      <c r="P3" s="1"/>
    </row>
    <row r="4" spans="1:16" x14ac:dyDescent="0.3">
      <c r="A4" t="s">
        <v>5</v>
      </c>
      <c r="C4" s="3">
        <v>0.43</v>
      </c>
      <c r="D4" s="3">
        <v>0.26</v>
      </c>
      <c r="E4" s="3">
        <v>0.31</v>
      </c>
      <c r="F4" s="4"/>
      <c r="G4" s="4"/>
      <c r="H4" s="2"/>
      <c r="I4" s="2"/>
      <c r="J4" s="2"/>
      <c r="K4" s="2"/>
      <c r="L4" s="4"/>
      <c r="M4" s="4"/>
      <c r="N4" s="2"/>
    </row>
    <row r="5" spans="1:16" x14ac:dyDescent="0.3">
      <c r="A5" t="s">
        <v>3</v>
      </c>
      <c r="C5" s="3">
        <v>0.45</v>
      </c>
      <c r="D5" s="3">
        <v>0.24</v>
      </c>
      <c r="E5" s="3">
        <v>0.31</v>
      </c>
      <c r="F5" s="4"/>
      <c r="G5" s="4"/>
      <c r="H5" s="2"/>
      <c r="I5" s="2"/>
      <c r="J5" s="2"/>
      <c r="K5" s="2"/>
      <c r="L5" s="4"/>
      <c r="M5" s="4"/>
      <c r="N5" s="2"/>
    </row>
    <row r="6" spans="1:16" x14ac:dyDescent="0.3">
      <c r="A6" t="s">
        <v>4</v>
      </c>
      <c r="C6" s="3">
        <v>0.62</v>
      </c>
      <c r="D6" s="3">
        <v>0.34</v>
      </c>
      <c r="E6" s="3">
        <v>0.04</v>
      </c>
      <c r="F6" s="4"/>
      <c r="G6" s="4"/>
      <c r="H6" s="10" t="s">
        <v>9</v>
      </c>
      <c r="I6" s="4"/>
      <c r="J6" s="4"/>
      <c r="K6" s="2"/>
      <c r="L6" s="4"/>
      <c r="M6" s="4"/>
      <c r="N6" s="2"/>
    </row>
    <row r="7" spans="1:16" ht="29.4" customHeight="1" x14ac:dyDescent="0.3">
      <c r="F7" s="2"/>
      <c r="G7" s="2"/>
      <c r="H7" s="1" t="s">
        <v>0</v>
      </c>
      <c r="I7" s="1" t="s">
        <v>1</v>
      </c>
      <c r="J7" s="1" t="s">
        <v>2</v>
      </c>
      <c r="K7" s="2"/>
      <c r="L7" s="9"/>
      <c r="M7" s="9"/>
      <c r="N7" s="1" t="s">
        <v>40</v>
      </c>
      <c r="O7" s="22" t="s">
        <v>42</v>
      </c>
      <c r="P7" s="23" t="s">
        <v>70</v>
      </c>
    </row>
    <row r="8" spans="1:16" x14ac:dyDescent="0.3">
      <c r="B8" s="2"/>
      <c r="C8" s="2"/>
      <c r="D8" s="2"/>
      <c r="E8" s="2"/>
      <c r="G8" s="5"/>
      <c r="H8" s="5"/>
      <c r="I8" s="5"/>
      <c r="J8" s="5"/>
      <c r="M8" s="1"/>
    </row>
    <row r="9" spans="1:16" x14ac:dyDescent="0.3">
      <c r="A9" t="s">
        <v>5</v>
      </c>
      <c r="B9" s="2">
        <v>33550</v>
      </c>
      <c r="C9" s="2">
        <f>$B$9*C4</f>
        <v>14426.5</v>
      </c>
      <c r="D9" s="2">
        <f>$B$9*D4</f>
        <v>8723</v>
      </c>
      <c r="E9" s="2">
        <f>$B$9*E4</f>
        <v>10400.5</v>
      </c>
      <c r="G9" s="5">
        <f>B9/4</f>
        <v>8387.5</v>
      </c>
      <c r="H9" s="5">
        <f>C9/4</f>
        <v>3606.625</v>
      </c>
      <c r="I9" s="5">
        <f t="shared" ref="I9:J11" si="0">D9/4</f>
        <v>2180.75</v>
      </c>
      <c r="J9" s="5">
        <f t="shared" si="0"/>
        <v>2600.125</v>
      </c>
      <c r="L9" s="1" t="s">
        <v>73</v>
      </c>
      <c r="M9" s="21">
        <v>3706.38</v>
      </c>
    </row>
    <row r="10" spans="1:16" x14ac:dyDescent="0.3">
      <c r="A10" t="s">
        <v>3</v>
      </c>
      <c r="B10" s="2">
        <v>14100</v>
      </c>
      <c r="C10" s="2">
        <f>$B$10*C5</f>
        <v>6345</v>
      </c>
      <c r="D10" s="2">
        <f>$B$10*D5</f>
        <v>3384</v>
      </c>
      <c r="E10" s="2">
        <f>$B$10*E5</f>
        <v>4371</v>
      </c>
      <c r="G10" s="5">
        <f t="shared" ref="G10:H11" si="1">B10/4</f>
        <v>3525</v>
      </c>
      <c r="H10" s="5">
        <f t="shared" si="1"/>
        <v>1586.25</v>
      </c>
      <c r="I10" s="5">
        <f t="shared" si="0"/>
        <v>846</v>
      </c>
      <c r="J10" s="5">
        <f t="shared" si="0"/>
        <v>1092.75</v>
      </c>
      <c r="L10" s="1" t="s">
        <v>74</v>
      </c>
      <c r="M10" s="21">
        <v>3706.38</v>
      </c>
    </row>
    <row r="11" spans="1:16" x14ac:dyDescent="0.3">
      <c r="A11" t="s">
        <v>4</v>
      </c>
      <c r="B11" s="2">
        <v>1350</v>
      </c>
      <c r="C11" s="2">
        <f>$B$11*C6</f>
        <v>837</v>
      </c>
      <c r="D11" s="2">
        <f>$B$11*D6</f>
        <v>459.00000000000006</v>
      </c>
      <c r="E11" s="2">
        <f>$B$11*E6</f>
        <v>54</v>
      </c>
      <c r="G11" s="5">
        <f t="shared" si="1"/>
        <v>337.5</v>
      </c>
      <c r="H11" s="5">
        <f t="shared" si="1"/>
        <v>209.25</v>
      </c>
      <c r="I11" s="5">
        <f t="shared" si="0"/>
        <v>114.75000000000001</v>
      </c>
      <c r="J11" s="5">
        <f t="shared" si="0"/>
        <v>13.5</v>
      </c>
      <c r="L11" s="1" t="s">
        <v>75</v>
      </c>
      <c r="M11" s="21">
        <v>3706.38</v>
      </c>
    </row>
    <row r="12" spans="1:16" x14ac:dyDescent="0.3">
      <c r="A12" t="s">
        <v>10</v>
      </c>
      <c r="B12" s="2">
        <f>SUM(B9:B11)</f>
        <v>49000</v>
      </c>
      <c r="C12" s="2">
        <f>SUM(C9:C11)</f>
        <v>21608.5</v>
      </c>
      <c r="D12" s="2">
        <f>SUM(D9:D11)</f>
        <v>12566</v>
      </c>
      <c r="E12" s="2">
        <f>SUM(E9:E11)</f>
        <v>14825.5</v>
      </c>
      <c r="F12" s="2"/>
      <c r="G12" s="5">
        <f>SUM(G9:G11)</f>
        <v>12250</v>
      </c>
      <c r="H12" s="5">
        <f>SUM(H9:H11)</f>
        <v>5402.125</v>
      </c>
      <c r="I12" s="5">
        <f>SUM(I9:I11)</f>
        <v>3141.5</v>
      </c>
      <c r="J12" s="5">
        <f>SUM(J9:J11)</f>
        <v>3706.375</v>
      </c>
      <c r="L12" s="1" t="s">
        <v>76</v>
      </c>
      <c r="M12" s="21">
        <v>3706.36</v>
      </c>
    </row>
    <row r="13" spans="1:16" x14ac:dyDescent="0.3">
      <c r="A13" s="57" t="s">
        <v>77</v>
      </c>
      <c r="B13" s="13"/>
      <c r="C13" s="13"/>
      <c r="D13" s="13"/>
      <c r="E13" s="13"/>
      <c r="F13" s="13"/>
      <c r="G13" s="13"/>
      <c r="H13" s="13"/>
      <c r="I13" s="13"/>
      <c r="J13" s="15">
        <f>J12*4</f>
        <v>14825.5</v>
      </c>
      <c r="K13" s="13"/>
      <c r="L13" s="16"/>
      <c r="M13" s="24">
        <f>SUM(M9:M12)</f>
        <v>14825.5</v>
      </c>
      <c r="N13" s="13"/>
      <c r="O13" s="13"/>
      <c r="P13" s="13"/>
    </row>
    <row r="15" spans="1:16" x14ac:dyDescent="0.3">
      <c r="A15" s="37"/>
      <c r="B15" s="38"/>
      <c r="C15" s="38" t="s">
        <v>0</v>
      </c>
      <c r="D15" s="38" t="s">
        <v>1</v>
      </c>
      <c r="E15" s="38" t="s">
        <v>2</v>
      </c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9"/>
    </row>
    <row r="16" spans="1:16" x14ac:dyDescent="0.3">
      <c r="A16" s="30" t="s">
        <v>5</v>
      </c>
      <c r="B16" s="31"/>
      <c r="C16" s="40">
        <v>0.43</v>
      </c>
      <c r="D16" s="40">
        <v>0.26</v>
      </c>
      <c r="E16" s="40">
        <v>0.31</v>
      </c>
      <c r="F16" s="41"/>
      <c r="G16" s="41"/>
      <c r="H16" s="42"/>
      <c r="I16" s="42"/>
      <c r="J16" s="42"/>
      <c r="K16" s="42"/>
      <c r="L16" s="41"/>
      <c r="M16" s="41"/>
      <c r="N16" s="42"/>
      <c r="O16" s="31"/>
      <c r="P16" s="32"/>
    </row>
    <row r="17" spans="1:16" x14ac:dyDescent="0.3">
      <c r="A17" s="33" t="s">
        <v>3</v>
      </c>
      <c r="B17" s="34"/>
      <c r="C17" s="43">
        <v>0.45</v>
      </c>
      <c r="D17" s="43">
        <v>0.24</v>
      </c>
      <c r="E17" s="43">
        <v>0.31</v>
      </c>
      <c r="F17" s="44"/>
      <c r="G17" s="44"/>
      <c r="H17" s="45"/>
      <c r="I17" s="45"/>
      <c r="J17" s="45"/>
      <c r="K17" s="45"/>
      <c r="L17" s="44"/>
      <c r="M17" s="44"/>
      <c r="N17" s="45"/>
      <c r="O17" s="34"/>
      <c r="P17" s="35"/>
    </row>
    <row r="18" spans="1:16" x14ac:dyDescent="0.3">
      <c r="A18" s="30" t="s">
        <v>4</v>
      </c>
      <c r="B18" s="31"/>
      <c r="C18" s="40">
        <v>0.62</v>
      </c>
      <c r="D18" s="40">
        <v>0.34</v>
      </c>
      <c r="E18" s="40">
        <v>0.04</v>
      </c>
      <c r="F18" s="41"/>
      <c r="G18" s="41"/>
      <c r="H18" s="46" t="s">
        <v>46</v>
      </c>
      <c r="I18" s="41"/>
      <c r="J18" s="41"/>
      <c r="K18" s="42"/>
      <c r="L18" s="41"/>
      <c r="M18" s="41"/>
      <c r="N18" s="42"/>
      <c r="O18" s="31"/>
      <c r="P18" s="32"/>
    </row>
    <row r="19" spans="1:16" ht="28.8" x14ac:dyDescent="0.3">
      <c r="A19" s="33"/>
      <c r="B19" s="34"/>
      <c r="C19" s="34"/>
      <c r="D19" s="34"/>
      <c r="E19" s="34"/>
      <c r="F19" s="45"/>
      <c r="G19" s="45"/>
      <c r="H19" s="38" t="s">
        <v>0</v>
      </c>
      <c r="I19" s="38" t="s">
        <v>1</v>
      </c>
      <c r="J19" s="38" t="s">
        <v>2</v>
      </c>
      <c r="K19" s="45"/>
      <c r="L19" s="47"/>
      <c r="M19" s="47"/>
      <c r="N19" s="38" t="s">
        <v>40</v>
      </c>
      <c r="O19" s="48" t="s">
        <v>42</v>
      </c>
      <c r="P19" s="49" t="s">
        <v>70</v>
      </c>
    </row>
    <row r="20" spans="1:16" x14ac:dyDescent="0.3">
      <c r="A20" s="30"/>
      <c r="B20" s="27"/>
      <c r="C20" s="27"/>
      <c r="D20" s="27"/>
      <c r="E20" s="27"/>
      <c r="F20" s="31"/>
      <c r="G20" s="27"/>
      <c r="H20" s="27"/>
      <c r="I20" s="27"/>
      <c r="J20" s="27"/>
      <c r="K20" s="31"/>
      <c r="L20" s="50"/>
      <c r="M20" s="27"/>
      <c r="N20" s="25"/>
      <c r="O20" s="51"/>
      <c r="P20" s="52"/>
    </row>
    <row r="21" spans="1:16" x14ac:dyDescent="0.3">
      <c r="A21" s="33" t="s">
        <v>5</v>
      </c>
      <c r="B21" s="45">
        <v>33550</v>
      </c>
      <c r="C21" s="45">
        <f>$B$9*C16</f>
        <v>14426.5</v>
      </c>
      <c r="D21" s="45">
        <f>$B$9*D16</f>
        <v>8723</v>
      </c>
      <c r="E21" s="45">
        <f>$B$9*E16</f>
        <v>10400.5</v>
      </c>
      <c r="F21" s="34"/>
      <c r="G21" s="26">
        <f>B21/4</f>
        <v>8387.5</v>
      </c>
      <c r="H21" s="26">
        <f>C21/4</f>
        <v>3606.625</v>
      </c>
      <c r="I21" s="26">
        <f t="shared" ref="I21:J23" si="2">D21/4</f>
        <v>2180.75</v>
      </c>
      <c r="J21" s="26">
        <f t="shared" si="2"/>
        <v>2600.125</v>
      </c>
      <c r="K21" s="34"/>
      <c r="L21" s="38" t="s">
        <v>73</v>
      </c>
      <c r="M21" s="76">
        <v>3706.38</v>
      </c>
      <c r="N21" s="26">
        <v>3706.38</v>
      </c>
      <c r="O21" s="90">
        <v>45684</v>
      </c>
      <c r="P21" s="55">
        <f t="shared" ref="P21" si="3">M21-N21</f>
        <v>0</v>
      </c>
    </row>
    <row r="22" spans="1:16" x14ac:dyDescent="0.3">
      <c r="A22" s="30" t="s">
        <v>3</v>
      </c>
      <c r="B22" s="42">
        <v>14100</v>
      </c>
      <c r="C22" s="42">
        <f>$B$10*C17</f>
        <v>6345</v>
      </c>
      <c r="D22" s="42">
        <f>$B$10*D17</f>
        <v>3384</v>
      </c>
      <c r="E22" s="42">
        <f>$B$10*E17</f>
        <v>4371</v>
      </c>
      <c r="F22" s="31"/>
      <c r="G22" s="27">
        <f t="shared" ref="G22:H23" si="4">B22/4</f>
        <v>3525</v>
      </c>
      <c r="H22" s="27">
        <f t="shared" si="4"/>
        <v>1586.25</v>
      </c>
      <c r="I22" s="27">
        <f t="shared" si="2"/>
        <v>846</v>
      </c>
      <c r="J22" s="27">
        <f t="shared" si="2"/>
        <v>1092.75</v>
      </c>
      <c r="K22" s="31"/>
      <c r="L22" s="50" t="s">
        <v>74</v>
      </c>
      <c r="M22" s="75">
        <v>3706.38</v>
      </c>
      <c r="N22" s="27"/>
      <c r="O22" s="51"/>
      <c r="P22" s="32"/>
    </row>
    <row r="23" spans="1:16" x14ac:dyDescent="0.3">
      <c r="A23" s="33" t="s">
        <v>4</v>
      </c>
      <c r="B23" s="45">
        <v>1350</v>
      </c>
      <c r="C23" s="45">
        <f>$B$11*C18</f>
        <v>837</v>
      </c>
      <c r="D23" s="45">
        <f>$B$11*D18</f>
        <v>459.00000000000006</v>
      </c>
      <c r="E23" s="45">
        <f>$B$11*E18</f>
        <v>54</v>
      </c>
      <c r="F23" s="34"/>
      <c r="G23" s="26">
        <f t="shared" si="4"/>
        <v>337.5</v>
      </c>
      <c r="H23" s="26">
        <f t="shared" si="4"/>
        <v>209.25</v>
      </c>
      <c r="I23" s="26">
        <f t="shared" si="2"/>
        <v>114.75000000000001</v>
      </c>
      <c r="J23" s="26">
        <f t="shared" si="2"/>
        <v>13.5</v>
      </c>
      <c r="K23" s="34"/>
      <c r="L23" s="38" t="s">
        <v>75</v>
      </c>
      <c r="M23" s="76">
        <v>3706.38</v>
      </c>
      <c r="N23" s="26"/>
      <c r="O23" s="54"/>
      <c r="P23" s="35"/>
    </row>
    <row r="24" spans="1:16" x14ac:dyDescent="0.3">
      <c r="A24" s="30" t="s">
        <v>10</v>
      </c>
      <c r="B24" s="42">
        <f>SUM(B21:B23)</f>
        <v>49000</v>
      </c>
      <c r="C24" s="42">
        <f>SUM(C21:C23)</f>
        <v>21608.5</v>
      </c>
      <c r="D24" s="42">
        <f>SUM(D21:D23)</f>
        <v>12566</v>
      </c>
      <c r="E24" s="42">
        <f>SUM(E21:E23)</f>
        <v>14825.5</v>
      </c>
      <c r="F24" s="42"/>
      <c r="G24" s="27">
        <f>SUM(G21:G23)</f>
        <v>12250</v>
      </c>
      <c r="H24" s="27">
        <f>SUM(H21:H23)</f>
        <v>5402.125</v>
      </c>
      <c r="I24" s="27">
        <f>SUM(I21:I23)</f>
        <v>3141.5</v>
      </c>
      <c r="J24" s="27">
        <f>SUM(J21:J23)</f>
        <v>3706.375</v>
      </c>
      <c r="K24" s="31"/>
      <c r="L24" s="50" t="s">
        <v>76</v>
      </c>
      <c r="M24" s="75">
        <v>3706.36</v>
      </c>
      <c r="N24" s="31"/>
      <c r="O24" s="31"/>
      <c r="P24" s="32"/>
    </row>
    <row r="25" spans="1:16" x14ac:dyDescent="0.3">
      <c r="A25" s="57"/>
      <c r="B25" s="58"/>
      <c r="C25" s="58"/>
      <c r="D25" s="58"/>
      <c r="E25" s="58"/>
      <c r="F25" s="60"/>
      <c r="G25" s="59"/>
      <c r="H25" s="59"/>
      <c r="I25" s="59"/>
      <c r="J25" s="59">
        <f>J24*4</f>
        <v>14825.5</v>
      </c>
      <c r="K25" s="60"/>
      <c r="L25" s="61"/>
      <c r="M25" s="77">
        <f>SUM(M21:M24)</f>
        <v>14825.5</v>
      </c>
      <c r="N25" s="59">
        <f>SUM(N21:N24)</f>
        <v>3706.38</v>
      </c>
      <c r="O25" s="60"/>
      <c r="P25" s="74"/>
    </row>
  </sheetData>
  <pageMargins left="0.70866141732283472" right="0.70866141732283472" top="0.74803149606299213" bottom="0.74803149606299213" header="0.31496062992125984" footer="0.31496062992125984"/>
  <pageSetup paperSize="8" orientation="landscape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DD1095-0389-47FD-A515-AC45CFC85F03}">
  <dimension ref="A2:G30"/>
  <sheetViews>
    <sheetView workbookViewId="0">
      <selection sqref="A1:XFD5"/>
    </sheetView>
  </sheetViews>
  <sheetFormatPr baseColWidth="10" defaultRowHeight="14.4" x14ac:dyDescent="0.3"/>
  <cols>
    <col min="2" max="2" width="11.5546875" style="1"/>
    <col min="3" max="7" width="11.5546875" style="86"/>
  </cols>
  <sheetData>
    <row r="2" spans="1:7" x14ac:dyDescent="0.3">
      <c r="E2" s="1" t="s">
        <v>62</v>
      </c>
      <c r="F2" s="1" t="s">
        <v>61</v>
      </c>
    </row>
    <row r="4" spans="1:7" x14ac:dyDescent="0.3">
      <c r="A4">
        <v>4671100</v>
      </c>
      <c r="B4" s="1" t="s">
        <v>47</v>
      </c>
      <c r="C4" s="21">
        <v>2479.5</v>
      </c>
      <c r="D4" s="21"/>
    </row>
    <row r="5" spans="1:7" x14ac:dyDescent="0.3">
      <c r="B5" s="1" t="s">
        <v>48</v>
      </c>
      <c r="C5" s="21">
        <v>2479.5</v>
      </c>
      <c r="D5" s="21"/>
    </row>
    <row r="6" spans="1:7" x14ac:dyDescent="0.3">
      <c r="B6" s="1" t="s">
        <v>49</v>
      </c>
      <c r="C6" s="21">
        <v>2479.5</v>
      </c>
      <c r="D6" s="21"/>
    </row>
    <row r="7" spans="1:7" x14ac:dyDescent="0.3">
      <c r="B7" s="1" t="s">
        <v>50</v>
      </c>
      <c r="C7" s="21">
        <v>2479.5</v>
      </c>
      <c r="D7" s="21"/>
      <c r="E7" s="21">
        <v>134.63</v>
      </c>
    </row>
    <row r="8" spans="1:7" s="84" customFormat="1" x14ac:dyDescent="0.3">
      <c r="B8" s="85"/>
      <c r="C8" s="87"/>
      <c r="D8" s="87"/>
      <c r="E8" s="88">
        <f>SUM(C4:C7)</f>
        <v>9918</v>
      </c>
      <c r="F8" s="88">
        <v>10052.629999999999</v>
      </c>
      <c r="G8" s="89"/>
    </row>
    <row r="9" spans="1:7" x14ac:dyDescent="0.3">
      <c r="B9" s="1" t="s">
        <v>51</v>
      </c>
      <c r="C9" s="21">
        <v>2362.7800000000002</v>
      </c>
      <c r="D9" s="21"/>
    </row>
    <row r="10" spans="1:7" x14ac:dyDescent="0.3">
      <c r="B10" s="1" t="s">
        <v>54</v>
      </c>
      <c r="C10" s="21">
        <v>2363.25</v>
      </c>
      <c r="D10" s="21"/>
    </row>
    <row r="11" spans="1:7" x14ac:dyDescent="0.3">
      <c r="B11" s="1" t="s">
        <v>55</v>
      </c>
      <c r="C11" s="21">
        <v>2363.25</v>
      </c>
      <c r="D11" s="21"/>
    </row>
    <row r="12" spans="1:7" x14ac:dyDescent="0.3">
      <c r="B12" s="1" t="s">
        <v>56</v>
      </c>
      <c r="C12" s="21">
        <v>2363.25</v>
      </c>
      <c r="D12" s="21"/>
      <c r="E12" s="21">
        <v>1495.09</v>
      </c>
    </row>
    <row r="13" spans="1:7" x14ac:dyDescent="0.3">
      <c r="C13" s="21"/>
      <c r="D13" s="87"/>
      <c r="E13" s="88">
        <f>SUM(C9:C12)</f>
        <v>9452.5300000000007</v>
      </c>
      <c r="F13" s="88">
        <v>10948.08</v>
      </c>
    </row>
    <row r="14" spans="1:7" x14ac:dyDescent="0.3">
      <c r="C14" s="21"/>
      <c r="D14" s="87"/>
      <c r="E14" s="21">
        <f>SUM(E4:E13)</f>
        <v>21000.25</v>
      </c>
      <c r="F14" s="21">
        <f>SUM(F4:F13)</f>
        <v>21000.71</v>
      </c>
      <c r="G14" s="21">
        <f>E14-F14</f>
        <v>-0.45999999999912689</v>
      </c>
    </row>
    <row r="15" spans="1:7" x14ac:dyDescent="0.3">
      <c r="B15" s="1" t="s">
        <v>57</v>
      </c>
      <c r="C15" s="87">
        <v>2363.25</v>
      </c>
      <c r="D15" s="21"/>
    </row>
    <row r="16" spans="1:7" x14ac:dyDescent="0.3">
      <c r="B16" s="1" t="s">
        <v>53</v>
      </c>
      <c r="C16" s="21">
        <v>2363.25</v>
      </c>
      <c r="D16" s="21"/>
    </row>
    <row r="17" spans="2:6" x14ac:dyDescent="0.3">
      <c r="B17" s="1" t="s">
        <v>52</v>
      </c>
      <c r="C17" s="21">
        <v>2758</v>
      </c>
      <c r="D17" s="21"/>
    </row>
    <row r="18" spans="2:6" x14ac:dyDescent="0.3">
      <c r="B18" s="1" t="s">
        <v>58</v>
      </c>
      <c r="C18" s="87">
        <v>2758</v>
      </c>
      <c r="D18" s="21"/>
      <c r="E18" s="87"/>
    </row>
    <row r="19" spans="2:6" x14ac:dyDescent="0.3">
      <c r="C19" s="21"/>
      <c r="D19" s="87"/>
      <c r="E19" s="88"/>
      <c r="F19" s="88"/>
    </row>
    <row r="20" spans="2:6" x14ac:dyDescent="0.3">
      <c r="B20" s="1" t="s">
        <v>59</v>
      </c>
      <c r="C20" s="87">
        <v>2758</v>
      </c>
      <c r="D20" s="21"/>
    </row>
    <row r="21" spans="2:6" x14ac:dyDescent="0.3">
      <c r="B21" s="1" t="s">
        <v>60</v>
      </c>
      <c r="C21" s="21">
        <v>2758</v>
      </c>
      <c r="D21" s="21"/>
      <c r="E21" s="21"/>
    </row>
    <row r="22" spans="2:6" x14ac:dyDescent="0.3">
      <c r="C22" s="21">
        <v>579.22</v>
      </c>
      <c r="D22" s="21"/>
      <c r="E22" s="21"/>
    </row>
    <row r="23" spans="2:6" x14ac:dyDescent="0.3">
      <c r="C23" s="21">
        <v>715.73</v>
      </c>
      <c r="D23" s="21"/>
      <c r="E23" s="21"/>
    </row>
    <row r="24" spans="2:6" x14ac:dyDescent="0.3">
      <c r="C24" s="87">
        <v>400.75</v>
      </c>
      <c r="D24" s="21"/>
      <c r="E24" s="87"/>
    </row>
    <row r="25" spans="2:6" x14ac:dyDescent="0.3">
      <c r="C25" s="21">
        <v>103850</v>
      </c>
      <c r="D25" s="21"/>
    </row>
    <row r="26" spans="2:6" x14ac:dyDescent="0.3">
      <c r="C26" s="21"/>
      <c r="D26" s="21">
        <v>400.28</v>
      </c>
      <c r="E26" s="21"/>
      <c r="F26" s="21"/>
    </row>
    <row r="27" spans="2:6" x14ac:dyDescent="0.3">
      <c r="C27" s="21">
        <v>2758</v>
      </c>
      <c r="D27" s="21"/>
      <c r="E27" s="21"/>
      <c r="F27" s="21"/>
    </row>
    <row r="28" spans="2:6" x14ac:dyDescent="0.3">
      <c r="C28" s="21">
        <f>SUM(C4:C27)</f>
        <v>143432.73000000001</v>
      </c>
      <c r="D28" s="21">
        <f>SUM(D4:D27)</f>
        <v>400.28</v>
      </c>
      <c r="E28" s="21"/>
      <c r="F28" s="21"/>
    </row>
    <row r="30" spans="2:6" x14ac:dyDescent="0.3">
      <c r="F30" s="21"/>
    </row>
  </sheetData>
  <sortState xmlns:xlrd2="http://schemas.microsoft.com/office/spreadsheetml/2017/richdata2" ref="A4:D27">
    <sortCondition ref="B4:B27"/>
  </sortState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Feuil1</vt:lpstr>
      <vt:lpstr>2021</vt:lpstr>
      <vt:lpstr>2022</vt:lpstr>
      <vt:lpstr>2023</vt:lpstr>
      <vt:lpstr>2024</vt:lpstr>
      <vt:lpstr>2025</vt:lpstr>
      <vt:lpstr>Récap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Th. THOMAS</dc:creator>
  <cp:lastModifiedBy>Th. THOMAS</cp:lastModifiedBy>
  <cp:lastPrinted>2024-10-21T15:29:15Z</cp:lastPrinted>
  <dcterms:created xsi:type="dcterms:W3CDTF">2024-02-21T09:12:59Z</dcterms:created>
  <dcterms:modified xsi:type="dcterms:W3CDTF">2025-01-11T18:30:24Z</dcterms:modified>
</cp:coreProperties>
</file>