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SCI\DGL\Archivage comptabilité\2024\"/>
    </mc:Choice>
  </mc:AlternateContent>
  <xr:revisionPtr revIDLastSave="0" documentId="13_ncr:1_{1B16E6C5-5FFF-4E45-AC6A-A59DBF111FEB}" xr6:coauthVersionLast="47" xr6:coauthVersionMax="47" xr10:uidLastSave="{00000000-0000-0000-0000-000000000000}"/>
  <bookViews>
    <workbookView xWindow="-120" yWindow="-16320" windowWidth="29040" windowHeight="16440" xr2:uid="{1A3A69F7-FBF4-4511-B6ED-D9E1443B960F}"/>
  </bookViews>
  <sheets>
    <sheet name="4671100" sheetId="1" r:id="rId1"/>
    <sheet name="4671100 (2)" sheetId="3" r:id="rId2"/>
  </sheets>
  <definedNames>
    <definedName name="_xlnm.Print_Titles" localSheetId="0">'4671100'!$4:$4</definedName>
    <definedName name="_xlnm.Print_Area" localSheetId="0">'4671100'!$A$1:$G$78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G72" i="1" s="1"/>
  <c r="J46" i="1"/>
  <c r="I46" i="1"/>
  <c r="G15" i="1"/>
  <c r="G17" i="1"/>
  <c r="G18" i="1" s="1"/>
  <c r="G19" i="1" s="1"/>
  <c r="G20" i="1" s="1"/>
  <c r="G21" i="1" s="1"/>
  <c r="G22" i="1" s="1"/>
  <c r="G23" i="1" s="1"/>
  <c r="G24" i="1" s="1"/>
  <c r="E13" i="1"/>
  <c r="G14" i="1" s="1"/>
  <c r="D13" i="1"/>
  <c r="K46" i="1" l="1"/>
  <c r="G61" i="1"/>
  <c r="G62" i="1" s="1"/>
  <c r="G63" i="1" s="1"/>
  <c r="G64" i="1" l="1"/>
  <c r="G65" i="1" s="1"/>
  <c r="G66" i="1" s="1"/>
  <c r="G67" i="1" s="1"/>
  <c r="G68" i="1" s="1"/>
  <c r="G69" i="1" s="1"/>
  <c r="G74" i="1" s="1"/>
  <c r="G75" i="1" s="1"/>
  <c r="G76" i="1" s="1"/>
  <c r="G77" i="1" s="1"/>
  <c r="G78" i="1" s="1"/>
  <c r="E56" i="1"/>
  <c r="D56" i="1"/>
  <c r="G85" i="1" l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E39" i="1" l="1"/>
  <c r="D39" i="1"/>
  <c r="G39" i="1" l="1"/>
  <c r="G40" i="1"/>
  <c r="D25" i="1"/>
  <c r="E25" i="1"/>
  <c r="G5" i="1"/>
  <c r="G25" i="1" l="1"/>
  <c r="G26" i="1"/>
  <c r="G27" i="1" s="1"/>
  <c r="G29" i="1" s="1"/>
  <c r="G30" i="1" s="1"/>
  <c r="G31" i="1" s="1"/>
  <c r="G32" i="1" s="1"/>
  <c r="G33" i="1" s="1"/>
  <c r="G34" i="1" s="1"/>
  <c r="G35" i="1" s="1"/>
  <c r="G36" i="1" s="1"/>
  <c r="G37" i="1" s="1"/>
  <c r="G6" i="1"/>
  <c r="G7" i="1" s="1"/>
  <c r="G8" i="1" s="1"/>
  <c r="G9" i="1" s="1"/>
  <c r="G10" i="1" s="1"/>
  <c r="G11" i="1" s="1"/>
  <c r="G12" i="1" s="1"/>
  <c r="G13" i="1" s="1"/>
  <c r="G42" i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38" i="1" l="1"/>
  <c r="I6" i="3" l="1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5" i="3"/>
  <c r="H52" i="3"/>
  <c r="I40" i="3" l="1"/>
  <c r="I39" i="3"/>
  <c r="I41" i="3" l="1"/>
  <c r="I46" i="3" l="1"/>
  <c r="I51" i="3"/>
  <c r="I45" i="3"/>
  <c r="I47" i="3"/>
  <c r="I43" i="3"/>
  <c r="I49" i="3"/>
  <c r="F52" i="3"/>
  <c r="I50" i="3"/>
  <c r="I48" i="3"/>
  <c r="I42" i="3"/>
  <c r="I4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E42" authorId="0" shapeId="0" xr:uid="{B1CCD2E3-23ED-4D54-A104-479662D624CB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 14 658,45
-10 643,25
---------------
   4 015,20
-     400,75
---------------
   </t>
        </r>
        <r>
          <rPr>
            <b/>
            <sz val="9"/>
            <color indexed="81"/>
            <rFont val="Tahoma"/>
            <family val="2"/>
          </rPr>
          <t xml:space="preserve"> 3 614,45 solde dû par SCI exercice 2023</t>
        </r>
      </text>
    </comment>
    <comment ref="I46" authorId="0" shapeId="0" xr:uid="{82FB688B-189E-43E0-A81B-5C11801213C3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facture B3E règlt par SCI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F43" authorId="0" shapeId="0" xr:uid="{B97F727C-E8B3-415F-800D-30397FC60396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Au lieu de 4 415,96</t>
        </r>
      </text>
    </comment>
  </commentList>
</comments>
</file>

<file path=xl/sharedStrings.xml><?xml version="1.0" encoding="utf-8"?>
<sst xmlns="http://schemas.openxmlformats.org/spreadsheetml/2006/main" count="286" uniqueCount="152">
  <si>
    <t>Colonne1</t>
  </si>
  <si>
    <t>Colonne2</t>
  </si>
  <si>
    <t>Colonne3</t>
  </si>
  <si>
    <t>Colonne5</t>
  </si>
  <si>
    <t>Colonne6</t>
  </si>
  <si>
    <t>Colonne7</t>
  </si>
  <si>
    <t>2TR2021</t>
  </si>
  <si>
    <t>AD</t>
  </si>
  <si>
    <t>GERLOGE APPEL CH 1TR2021</t>
  </si>
  <si>
    <t>GERLOGE 1 APPEL REMPL POMPES R</t>
  </si>
  <si>
    <t>GERLOGE 1 APPEL ENTRETIEN PATI</t>
  </si>
  <si>
    <t>GERLOGE APPEL CH 2TR2021</t>
  </si>
  <si>
    <t>3TR2021</t>
  </si>
  <si>
    <t>GERLOGE APPEL CH 3TR2021</t>
  </si>
  <si>
    <t>.</t>
  </si>
  <si>
    <t>SDC FLANDRE SUD ASL 4TR2021</t>
  </si>
  <si>
    <t>ASL CHARGES 1TR2022</t>
  </si>
  <si>
    <t>SDC FLANDRE SUD ASL 3TR23</t>
  </si>
  <si>
    <t>SDC FLANDRE SUD ASL 2TR23</t>
  </si>
  <si>
    <t>SDC FLANDRE SUD ASL 2TR22</t>
  </si>
  <si>
    <t>SDC FLANDRE SUD ASL 3TR22</t>
  </si>
  <si>
    <t>SDC FLANDRE SUD ASL 4TR22</t>
  </si>
  <si>
    <t>OD</t>
  </si>
  <si>
    <t>ASL APPEL FDS 1TR2023</t>
  </si>
  <si>
    <t>ASL APPEL FDS 4TR2023</t>
  </si>
  <si>
    <t>ASL APPEL FDS 1TR2024</t>
  </si>
  <si>
    <t>ASL SOLDE AVANCE DIAGNOSTIC B3</t>
  </si>
  <si>
    <t>QU</t>
  </si>
  <si>
    <t>OLLIADE APPEL 2TR24</t>
  </si>
  <si>
    <t>OLLIADE SOLDE CREDITEUR</t>
  </si>
  <si>
    <t>SDC Fladre Sud (asl) solde CC au 08/09/2024</t>
  </si>
  <si>
    <t>QONTO1010</t>
  </si>
  <si>
    <t>SDC Flandre Sud (ASL) solde CC 2021</t>
  </si>
  <si>
    <t>QONTO1012</t>
  </si>
  <si>
    <t>SDC Flandre Sud (ASL) Solde 2022</t>
  </si>
  <si>
    <t>Total</t>
  </si>
  <si>
    <t>Colonne52</t>
  </si>
  <si>
    <t>ASL - Charges copropriété</t>
  </si>
  <si>
    <t>Colonne8</t>
  </si>
  <si>
    <t>1TR2021</t>
  </si>
  <si>
    <t>LA PLATEFORME DU BATIMENT1TR21</t>
  </si>
  <si>
    <t>LA PLATEFORME DU BATIMENT2TR21</t>
  </si>
  <si>
    <t>LA PLATEFORME DU BATIMENT3TR21</t>
  </si>
  <si>
    <t>4TR2021</t>
  </si>
  <si>
    <t>1TR2022</t>
  </si>
  <si>
    <t>La Platef orme du Bâtiment1TR22</t>
  </si>
  <si>
    <t>2TR2022</t>
  </si>
  <si>
    <t>La Plate-Forme du Bâtimen2TR22</t>
  </si>
  <si>
    <t>3TR2022</t>
  </si>
  <si>
    <t>La PlateForme du Bâtiment3TR22</t>
  </si>
  <si>
    <t>4TR2022</t>
  </si>
  <si>
    <t>La PlateForme du Bâtiment4TR22</t>
  </si>
  <si>
    <t>1TR2023</t>
  </si>
  <si>
    <t>La PlateForme du Bâtiment1TR23</t>
  </si>
  <si>
    <t>2TR2023</t>
  </si>
  <si>
    <t>La Platef orme du Bâtiment2TR23</t>
  </si>
  <si>
    <t>3TR2023</t>
  </si>
  <si>
    <t>La Platef orme du Bâtiment3TR23</t>
  </si>
  <si>
    <t>4TR2023</t>
  </si>
  <si>
    <t>La Platef orme du Bâtiment4TR23</t>
  </si>
  <si>
    <t>1TR2024</t>
  </si>
  <si>
    <t>2TR2024</t>
  </si>
  <si>
    <t>3TR2024</t>
  </si>
  <si>
    <t>VT1001</t>
  </si>
  <si>
    <t>LA PLATEFORME DU BATIMENT - 4T2024</t>
  </si>
  <si>
    <t>B</t>
  </si>
  <si>
    <t>QONTO1002</t>
  </si>
  <si>
    <t>LA PLATEFORME 4T24</t>
  </si>
  <si>
    <t>cPLA</t>
  </si>
  <si>
    <t>Regul charges 2021</t>
  </si>
  <si>
    <t>Regul charges 2022</t>
  </si>
  <si>
    <t>Regul charges 2023</t>
  </si>
  <si>
    <t>A</t>
  </si>
  <si>
    <t>C</t>
  </si>
  <si>
    <t>SDC FLANDRE SUD APPEL TRVX 103850</t>
  </si>
  <si>
    <t>Charges 2021</t>
  </si>
  <si>
    <t>Charges 2022</t>
  </si>
  <si>
    <t>Charges 2023</t>
  </si>
  <si>
    <t>GERLOGE APPEL CH 1TR2020</t>
  </si>
  <si>
    <t xml:space="preserve">Virt GERLOGE </t>
  </si>
  <si>
    <t>GERLOGE APPEL CH 2TR2020</t>
  </si>
  <si>
    <t>GERLOGE APPEL CH 3TR2020</t>
  </si>
  <si>
    <t>GERLOGE APPEL CH 4TR2020</t>
  </si>
  <si>
    <t>REPARATION PORTE NYN10</t>
  </si>
  <si>
    <t>Solde Remplacement securité incendie</t>
  </si>
  <si>
    <t>Solde Charges exercice 2020</t>
  </si>
  <si>
    <t xml:space="preserve">Virt GERASCO </t>
  </si>
  <si>
    <t>OK du par SCI</t>
  </si>
  <si>
    <t>GERLOGE SOLDE CHARGE 2019</t>
  </si>
  <si>
    <t>GERLOGE REAJUSTEMENT BUDGET 2020</t>
  </si>
  <si>
    <t>OLLIADE APPEL 4TR24</t>
  </si>
  <si>
    <t>Trvx étude assainissement B3E 01/04 au 31/12</t>
  </si>
  <si>
    <t>AGO 17/09/2024</t>
  </si>
  <si>
    <t>SDC Flandre Sud (ASL) Solde 2023</t>
  </si>
  <si>
    <t>Regul charges 2021 Virt de LPB</t>
  </si>
  <si>
    <t>Regul charges 2022 Virt de LPB</t>
  </si>
  <si>
    <t>Regul charges 2023 Virt de LPB</t>
  </si>
  <si>
    <t>LPB - 1T25</t>
  </si>
  <si>
    <t>La PlateForme du Bâtiment1TR24</t>
  </si>
  <si>
    <t>La PlateForme du Bâtiment2TR24</t>
  </si>
  <si>
    <t>La PlateForme du Bâtiment3TR24</t>
  </si>
  <si>
    <t>La PlateForme du Bâtiment4TR24</t>
  </si>
  <si>
    <t>La PlateForme du Bâtiment1TR25</t>
  </si>
  <si>
    <t>AGO 17-09/2024</t>
  </si>
  <si>
    <t>AG 08/03/2024</t>
  </si>
  <si>
    <t>ASL APPEL FDS 1TR24</t>
  </si>
  <si>
    <t>ASL APPEL FDS 2TR24</t>
  </si>
  <si>
    <t>ASL APPEL FDS 3TR24</t>
  </si>
  <si>
    <t>ASL APPEL FDS 2TR2023</t>
  </si>
  <si>
    <t>ASL APPEL FDS 3TR2023</t>
  </si>
  <si>
    <t>CC 2TR22</t>
  </si>
  <si>
    <t>CC 3TR22</t>
  </si>
  <si>
    <t>CC 4TR22</t>
  </si>
  <si>
    <t>Sous-total 2022</t>
  </si>
  <si>
    <t>CC 1TR22</t>
  </si>
  <si>
    <t>Date</t>
  </si>
  <si>
    <t>Période</t>
  </si>
  <si>
    <t>Appel Olliade</t>
  </si>
  <si>
    <t>Règlt SCI</t>
  </si>
  <si>
    <t>CC 3TR24</t>
  </si>
  <si>
    <t>Rbst B3E</t>
  </si>
  <si>
    <t>CC 2TR24</t>
  </si>
  <si>
    <t>CC2TR23</t>
  </si>
  <si>
    <t>CC 3TR23</t>
  </si>
  <si>
    <t>CC 4TR24</t>
  </si>
  <si>
    <t>CC 1TR25</t>
  </si>
  <si>
    <t>ASL Rappel FDS 1-2-3TR24 : 948,38 x 3</t>
  </si>
  <si>
    <t>Réajustement budget  2025 : 45 400 € --&gt; 49 000 €</t>
  </si>
  <si>
    <t>Réajust budget</t>
  </si>
  <si>
    <t>CC 1TR25 : 0,02 avec virt de rajustement budget 2025</t>
  </si>
  <si>
    <t>Provisions</t>
  </si>
  <si>
    <t>Charges annuel</t>
  </si>
  <si>
    <t>Sous-total 2024</t>
  </si>
  <si>
    <t>Trvx mise en conformité status ASL</t>
  </si>
  <si>
    <t xml:space="preserve">Appels de charges et règlements </t>
  </si>
  <si>
    <t>CC 1TR21</t>
  </si>
  <si>
    <t>CC 2TR21</t>
  </si>
  <si>
    <t>CC 3TR21</t>
  </si>
  <si>
    <t>CC 4TR21</t>
  </si>
  <si>
    <t>Sous-total 2021</t>
  </si>
  <si>
    <t>Lettrage</t>
  </si>
  <si>
    <t>Sous-total 2023</t>
  </si>
  <si>
    <t>Fact B3E</t>
  </si>
  <si>
    <t>A payer</t>
  </si>
  <si>
    <t>ASL APPEL FDS 1TR25</t>
  </si>
  <si>
    <t>ASL APPEL FDS 2TR25</t>
  </si>
  <si>
    <t>ASL APPEL FDS 3TR25</t>
  </si>
  <si>
    <t>ASL APPEL FDS 4TR25</t>
  </si>
  <si>
    <t>CC 2TR25</t>
  </si>
  <si>
    <t>CC 3TR25</t>
  </si>
  <si>
    <t>CC 4TR25</t>
  </si>
  <si>
    <t>Trvx de réhabilitation des réseaux d'assainissement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</si>
</sst>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1F78AC"/>
      <name val="Arial"/>
      <family val="2"/>
    </font>
    <font>
      <sz val="8"/>
      <name val="Calibri"/>
      <family val="2"/>
      <scheme val="minor"/>
    </font>
    <font>
      <b/>
      <sz val="10"/>
      <color rgb="FF334357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7"/>
      <name val="Arial"/>
      <family val="2"/>
    </font>
    <font>
      <sz val="7"/>
      <name val="Arial"/>
      <family val="2"/>
    </font>
    <font>
      <sz val="11"/>
      <color theme="0"/>
      <name val="Calibri"/>
      <family val="2"/>
      <scheme val="minor"/>
    </font>
    <font>
      <sz val="10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CF3F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/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auto="1"/>
      </right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theme="4" tint="0.39997558519241921"/>
      </bottom>
      <diagonal/>
    </border>
    <border>
      <left/>
      <right style="thin">
        <color auto="1"/>
      </right>
      <top style="thin">
        <color theme="4" tint="0.39997558519241921"/>
      </top>
      <bottom/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4" fillId="2" borderId="3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top" wrapText="1"/>
    </xf>
    <xf numFmtId="164" fontId="9" fillId="0" borderId="1" xfId="0" applyNumberFormat="1" applyFont="1" applyBorder="1" applyAlignment="1">
      <alignment horizontal="right" vertical="center"/>
    </xf>
    <xf numFmtId="164" fontId="10" fillId="2" borderId="3" xfId="0" applyNumberFormat="1" applyFont="1" applyFill="1" applyBorder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164" fontId="9" fillId="0" borderId="1" xfId="0" applyNumberFormat="1" applyFont="1" applyBorder="1"/>
    <xf numFmtId="0" fontId="9" fillId="0" borderId="0" xfId="0" applyFont="1"/>
    <xf numFmtId="164" fontId="3" fillId="0" borderId="1" xfId="0" applyNumberFormat="1" applyFont="1" applyBorder="1"/>
    <xf numFmtId="164" fontId="9" fillId="0" borderId="0" xfId="0" applyNumberFormat="1" applyFont="1"/>
    <xf numFmtId="0" fontId="3" fillId="4" borderId="1" xfId="0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164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top"/>
    </xf>
    <xf numFmtId="0" fontId="3" fillId="4" borderId="6" xfId="0" applyFont="1" applyFill="1" applyBorder="1" applyAlignment="1">
      <alignment horizontal="left" vertical="center"/>
    </xf>
    <xf numFmtId="164" fontId="9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14" fontId="3" fillId="0" borderId="6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3" fillId="5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164" fontId="3" fillId="3" borderId="6" xfId="0" applyNumberFormat="1" applyFont="1" applyFill="1" applyBorder="1" applyAlignment="1">
      <alignment horizontal="right" vertical="center"/>
    </xf>
    <xf numFmtId="164" fontId="9" fillId="0" borderId="0" xfId="0" applyNumberFormat="1" applyFont="1" applyAlignment="1">
      <alignment horizontal="center" vertical="center"/>
    </xf>
    <xf numFmtId="164" fontId="9" fillId="4" borderId="6" xfId="0" applyNumberFormat="1" applyFont="1" applyFill="1" applyBorder="1"/>
    <xf numFmtId="164" fontId="3" fillId="4" borderId="6" xfId="0" applyNumberFormat="1" applyFont="1" applyFill="1" applyBorder="1" applyAlignment="1">
      <alignment horizontal="right" vertical="center"/>
    </xf>
    <xf numFmtId="164" fontId="3" fillId="5" borderId="6" xfId="0" applyNumberFormat="1" applyFont="1" applyFill="1" applyBorder="1" applyAlignment="1">
      <alignment horizontal="right" vertical="center"/>
    </xf>
    <xf numFmtId="0" fontId="3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center"/>
    </xf>
    <xf numFmtId="164" fontId="5" fillId="6" borderId="8" xfId="0" applyNumberFormat="1" applyFont="1" applyFill="1" applyBorder="1" applyAlignment="1">
      <alignment horizontal="right" vertical="center"/>
    </xf>
    <xf numFmtId="164" fontId="3" fillId="6" borderId="8" xfId="0" applyNumberFormat="1" applyFont="1" applyFill="1" applyBorder="1" applyAlignment="1">
      <alignment horizontal="right" vertical="center"/>
    </xf>
    <xf numFmtId="164" fontId="5" fillId="6" borderId="8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164" fontId="5" fillId="0" borderId="7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left" vertical="center"/>
    </xf>
    <xf numFmtId="164" fontId="5" fillId="6" borderId="7" xfId="0" applyNumberFormat="1" applyFont="1" applyFill="1" applyBorder="1" applyAlignment="1">
      <alignment horizontal="right" vertical="center"/>
    </xf>
    <xf numFmtId="164" fontId="3" fillId="6" borderId="7" xfId="0" applyNumberFormat="1" applyFont="1" applyFill="1" applyBorder="1" applyAlignment="1">
      <alignment horizontal="right" vertical="center"/>
    </xf>
    <xf numFmtId="164" fontId="5" fillId="6" borderId="7" xfId="0" applyNumberFormat="1" applyFont="1" applyFill="1" applyBorder="1" applyAlignment="1">
      <alignment horizontal="center" vertical="center"/>
    </xf>
    <xf numFmtId="164" fontId="5" fillId="6" borderId="7" xfId="0" applyNumberFormat="1" applyFont="1" applyFill="1" applyBorder="1"/>
    <xf numFmtId="0" fontId="3" fillId="4" borderId="7" xfId="0" applyFont="1" applyFill="1" applyBorder="1" applyAlignment="1">
      <alignment horizontal="left" vertical="center"/>
    </xf>
    <xf numFmtId="164" fontId="3" fillId="6" borderId="7" xfId="0" applyNumberFormat="1" applyFont="1" applyFill="1" applyBorder="1" applyAlignment="1">
      <alignment horizontal="center" vertical="center"/>
    </xf>
    <xf numFmtId="14" fontId="3" fillId="6" borderId="9" xfId="0" applyNumberFormat="1" applyFont="1" applyFill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14" fontId="3" fillId="6" borderId="10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left" vertical="center"/>
    </xf>
    <xf numFmtId="164" fontId="3" fillId="6" borderId="11" xfId="0" applyNumberFormat="1" applyFont="1" applyFill="1" applyBorder="1" applyAlignment="1">
      <alignment horizontal="right" vertical="center"/>
    </xf>
    <xf numFmtId="164" fontId="5" fillId="6" borderId="11" xfId="0" applyNumberFormat="1" applyFont="1" applyFill="1" applyBorder="1" applyAlignment="1">
      <alignment horizontal="right" vertical="center"/>
    </xf>
    <xf numFmtId="164" fontId="3" fillId="6" borderId="11" xfId="0" applyNumberFormat="1" applyFont="1" applyFill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14" fontId="14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164" fontId="8" fillId="0" borderId="14" xfId="0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horizontal="right" vertical="center"/>
    </xf>
    <xf numFmtId="164" fontId="8" fillId="0" borderId="15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164" fontId="15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right" vertical="center"/>
    </xf>
    <xf numFmtId="164" fontId="4" fillId="4" borderId="3" xfId="0" applyNumberFormat="1" applyFont="1" applyFill="1" applyBorder="1" applyAlignment="1">
      <alignment horizontal="right" vertical="center"/>
    </xf>
    <xf numFmtId="164" fontId="3" fillId="6" borderId="6" xfId="0" applyNumberFormat="1" applyFont="1" applyFill="1" applyBorder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0" fillId="0" borderId="0" xfId="0" applyNumberFormat="1"/>
    <xf numFmtId="164" fontId="0" fillId="0" borderId="0" xfId="0" applyNumberFormat="1" applyAlignment="1">
      <alignment vertical="center"/>
    </xf>
    <xf numFmtId="164" fontId="0" fillId="0" borderId="3" xfId="0" applyNumberFormat="1" applyBorder="1" applyAlignment="1">
      <alignment vertical="center"/>
    </xf>
    <xf numFmtId="164" fontId="0" fillId="0" borderId="4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Normal" xfId="0" builtinId="0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_ ;[Red]\-#,##0.00\ 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/>
        <top/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#,##0.00_ ;[Red]\-#,##0.00\ 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.00_ ;[Red]\-#,##0.00\ 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.00_ ;[Red]\-#,##0.00\ 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34357"/>
        <name val="Arial"/>
        <family val="2"/>
        <scheme val="none"/>
      </font>
      <numFmt numFmtId="164" formatCode="#,##0.00_ ;[Red]\-#,##0.00\ 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font>
        <sz val="10"/>
      </font>
      <numFmt numFmtId="164" formatCode="#,##0.00_ ;[Red]\-#,##0.00\ 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.00_ ;[Red]\-#,##0.00\ "/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theme="4" tint="0.39997558519241921"/>
        </top>
        <bottom style="thin">
          <color theme="4" tint="0.39997558519241921"/>
        </bottom>
      </border>
    </dxf>
    <dxf>
      <border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sz val="10"/>
        <color auto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sz val="10"/>
        <color auto="1"/>
        <name val="Arial"/>
        <family val="2"/>
        <scheme val="none"/>
      </font>
      <numFmt numFmtId="19" formatCode="dd/mm/yyyy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_ ;[Red]\-#,##0.00\ 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.00_ ;[Red]\-#,##0.00\ 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.00_ ;[Red]\-#,##0.00\ 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.00_ ;[Red]\-#,##0.00\ 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textRotation="0" wrapText="0" indent="0" justifyLastLine="0" shrinkToFit="0" readingOrder="0"/>
    </dxf>
  </dxfs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89A4F5-8BF1-4849-B470-AE4EB450F225}" name="Tableau1" displayName="Tableau1" ref="A4:G78" totalsRowShown="0" dataDxfId="23">
  <autoFilter ref="A4:G78" xr:uid="{EB89A4F5-8BF1-4849-B470-AE4EB450F225}"/>
  <sortState xmlns:xlrd2="http://schemas.microsoft.com/office/spreadsheetml/2017/richdata2" ref="A5:G78">
    <sortCondition ref="F4:F78"/>
  </sortState>
  <tableColumns count="7">
    <tableColumn id="1" xr3:uid="{F25283F3-2DF4-48C2-920F-5E6A84CEDCF8}" name="Date" dataDxfId="22"/>
    <tableColumn id="2" xr3:uid="{C910182F-31E2-4547-ACBF-923C6E8A721D}" name="Période" dataDxfId="21"/>
    <tableColumn id="4" xr3:uid="{32DD609E-1AE1-4545-BBC4-0657228CB972}" name="ASL - Charges copropriété" dataDxfId="20"/>
    <tableColumn id="5" xr3:uid="{A2E0308A-29E4-4129-9573-FE53CCA9560B}" name="Appel Olliade" dataDxfId="19"/>
    <tableColumn id="9" xr3:uid="{62821837-5800-4EF0-BB53-1C1C91FFF31C}" name="Règlt SCI" dataDxfId="18"/>
    <tableColumn id="8" xr3:uid="{172B762C-223E-4AA1-9ADC-49ED995172FD}" name="Lettrage" dataDxfId="17"/>
    <tableColumn id="7" xr3:uid="{0B87324A-AF86-451D-817D-BC36C3D8BD18}" name="Colonne7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2E40DB0-3382-4F85-9E09-42E97AEADB55}" name="Tableau2" displayName="Tableau2" ref="A83:G111" totalsRowShown="0" headerRowDxfId="15">
  <autoFilter ref="A83:G111" xr:uid="{42E40DB0-3382-4F85-9E09-42E97AEADB55}"/>
  <tableColumns count="7">
    <tableColumn id="1" xr3:uid="{70378E50-D926-4A68-94AF-D80030C530BA}" name="Colonne1" dataDxfId="14"/>
    <tableColumn id="2" xr3:uid="{545E8852-8FDE-4B82-BA14-46B1241E2716}" name="Colonne2" dataDxfId="13"/>
    <tableColumn id="3" xr3:uid="{7C23DDD6-A73B-45BF-AAF0-4527B8DA6BF8}" name="Colonne3" dataDxfId="12"/>
    <tableColumn id="4" xr3:uid="{7E9D9E96-DBDA-41D5-916E-1D28053D782A}" name="Charges annuel" dataDxfId="11"/>
    <tableColumn id="5" xr3:uid="{92A0E9F5-4E4D-47D6-B2E3-050DB8CBB23D}" name="Provisions" dataDxfId="10"/>
    <tableColumn id="6" xr3:uid="{66E4E52B-B855-4AF8-B431-F09AF5AFFD5D}" name="Colonne6" dataDxfId="9"/>
    <tableColumn id="7" xr3:uid="{391E2B01-F319-451C-B504-FF1802536A12}" name="Colonne7" dataDxfId="8">
      <calculatedColumnFormula>G83+Tableau2[[#This Row],[Charges annuel]]+Tableau2[[#This Row],[Provisions]]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E702F0-8830-4177-9533-489C02700034}" name="Tableau16" displayName="Tableau16" ref="B4:J52" totalsRowShown="0">
  <autoFilter ref="B4:J52" xr:uid="{EB89A4F5-8BF1-4849-B470-AE4EB450F225}"/>
  <sortState xmlns:xlrd2="http://schemas.microsoft.com/office/spreadsheetml/2017/richdata2" ref="B5:I52">
    <sortCondition ref="G4:G52"/>
  </sortState>
  <tableColumns count="9">
    <tableColumn id="1" xr3:uid="{F91DF8F7-A7D6-42CA-BB6D-E6002868DD66}" name="Colonne1" dataDxfId="7"/>
    <tableColumn id="2" xr3:uid="{33963192-E7DB-4414-84CE-0F0398371D60}" name="Colonne2" dataDxfId="6"/>
    <tableColumn id="3" xr3:uid="{639F5913-65CF-4EBB-922F-B7EA918960B2}" name="Colonne3" dataDxfId="5"/>
    <tableColumn id="4" xr3:uid="{4505439B-C6D0-4E2E-8EC0-1BBF9967B1E9}" name="ASL - Charges copropriété" dataDxfId="4"/>
    <tableColumn id="5" xr3:uid="{7A5D77BD-655D-40CE-90A5-D8AE93501829}" name="Colonne5" dataDxfId="3"/>
    <tableColumn id="8" xr3:uid="{445F2131-E200-4CB3-A6FA-2610279D4AB1}" name="Colonne52" dataDxfId="2"/>
    <tableColumn id="6" xr3:uid="{AAB5D007-0EF2-4A80-B1AD-548CD9242010}" name="Colonne6" dataDxfId="1"/>
    <tableColumn id="7" xr3:uid="{4A9C3B09-1DF4-4F17-8231-D89CCE042347}" name="Colonne7" dataDxfId="0"/>
    <tableColumn id="9" xr3:uid="{EB16DE0B-DFC9-4541-BBD3-9598E6647219}" name="Colonne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1357E-8E13-4D5C-ADD6-36468657655B}">
  <dimension ref="A2:P111"/>
  <sheetViews>
    <sheetView tabSelected="1" workbookViewId="0">
      <selection activeCell="A12" sqref="A12"/>
    </sheetView>
  </sheetViews>
  <sheetFormatPr baseColWidth="10" defaultRowHeight="14.4" x14ac:dyDescent="0.3"/>
  <cols>
    <col min="1" max="1" width="13.5546875" style="21" bestFit="1" customWidth="1"/>
    <col min="2" max="2" width="14.6640625" style="9" bestFit="1" customWidth="1"/>
    <col min="3" max="3" width="45.44140625" bestFit="1" customWidth="1"/>
    <col min="4" max="4" width="17.44140625" bestFit="1" customWidth="1"/>
    <col min="5" max="5" width="13" style="37" bestFit="1" customWidth="1"/>
    <col min="6" max="6" width="14.5546875" style="14" bestFit="1" customWidth="1"/>
    <col min="7" max="7" width="13.77734375" style="39" bestFit="1" customWidth="1"/>
    <col min="8" max="8" width="13.77734375" style="39" customWidth="1"/>
    <col min="9" max="9" width="11.109375" style="115" customWidth="1"/>
    <col min="10" max="10" width="10.88671875" style="115" bestFit="1" customWidth="1"/>
    <col min="12" max="12" width="11.5546875" style="9"/>
    <col min="14" max="14" width="36.6640625" bestFit="1" customWidth="1"/>
    <col min="16" max="16" width="11.5546875" style="9"/>
  </cols>
  <sheetData>
    <row r="2" spans="1:16" x14ac:dyDescent="0.3">
      <c r="A2" s="121" t="s">
        <v>134</v>
      </c>
      <c r="B2" s="121"/>
      <c r="C2" s="121"/>
      <c r="D2" s="121"/>
      <c r="E2" s="121"/>
      <c r="F2" s="121"/>
      <c r="G2" s="121"/>
      <c r="H2" s="108"/>
    </row>
    <row r="4" spans="1:16" x14ac:dyDescent="0.3">
      <c r="A4" s="21" t="s">
        <v>115</v>
      </c>
      <c r="B4" s="9" t="s">
        <v>116</v>
      </c>
      <c r="C4" s="9" t="s">
        <v>37</v>
      </c>
      <c r="D4" s="67" t="s">
        <v>117</v>
      </c>
      <c r="E4" s="67" t="s">
        <v>118</v>
      </c>
      <c r="F4" s="109" t="s">
        <v>140</v>
      </c>
      <c r="G4" s="110" t="s">
        <v>5</v>
      </c>
      <c r="H4"/>
      <c r="L4"/>
      <c r="N4" s="9"/>
      <c r="P4"/>
    </row>
    <row r="5" spans="1:16" x14ac:dyDescent="0.3">
      <c r="A5" s="55">
        <v>45292</v>
      </c>
      <c r="B5" s="19" t="s">
        <v>6</v>
      </c>
      <c r="C5" s="13" t="s">
        <v>8</v>
      </c>
      <c r="D5" s="20">
        <v>2479.5</v>
      </c>
      <c r="E5" s="20"/>
      <c r="F5" s="56"/>
      <c r="G5" s="47">
        <f>Tableau1[[#This Row],[Appel Olliade]]</f>
        <v>2479.5</v>
      </c>
      <c r="H5"/>
      <c r="L5"/>
      <c r="N5" s="9"/>
      <c r="P5"/>
    </row>
    <row r="6" spans="1:16" x14ac:dyDescent="0.3">
      <c r="A6" s="54">
        <v>44284</v>
      </c>
      <c r="B6" s="57"/>
      <c r="C6" s="48" t="s">
        <v>135</v>
      </c>
      <c r="D6" s="49"/>
      <c r="E6" s="49">
        <v>2479.5</v>
      </c>
      <c r="F6" s="58"/>
      <c r="G6" s="47">
        <f>G5+Tableau1[[#This Row],[Appel Olliade]]-Tableau1[[#This Row],[Règlt SCI]]</f>
        <v>0</v>
      </c>
      <c r="H6"/>
      <c r="L6"/>
      <c r="N6" s="9"/>
      <c r="P6"/>
    </row>
    <row r="7" spans="1:16" x14ac:dyDescent="0.3">
      <c r="A7" s="54">
        <v>45292</v>
      </c>
      <c r="B7" s="57" t="s">
        <v>6</v>
      </c>
      <c r="C7" s="48" t="s">
        <v>11</v>
      </c>
      <c r="D7" s="49">
        <v>2479.5</v>
      </c>
      <c r="E7" s="49"/>
      <c r="F7" s="58"/>
      <c r="G7" s="47">
        <f>G6+Tableau1[[#This Row],[Appel Olliade]]-Tableau1[[#This Row],[Règlt SCI]]</f>
        <v>2479.5</v>
      </c>
      <c r="H7"/>
      <c r="L7"/>
      <c r="N7" s="9"/>
      <c r="P7"/>
    </row>
    <row r="8" spans="1:16" x14ac:dyDescent="0.3">
      <c r="A8" s="54">
        <v>44375</v>
      </c>
      <c r="B8" s="57"/>
      <c r="C8" s="48" t="s">
        <v>136</v>
      </c>
      <c r="D8" s="49"/>
      <c r="E8" s="49">
        <v>2479.5</v>
      </c>
      <c r="F8" s="58"/>
      <c r="G8" s="47">
        <f>G7+Tableau1[[#This Row],[Appel Olliade]]-Tableau1[[#This Row],[Règlt SCI]]</f>
        <v>0</v>
      </c>
      <c r="H8"/>
      <c r="L8"/>
      <c r="N8" s="9"/>
      <c r="P8"/>
    </row>
    <row r="9" spans="1:16" x14ac:dyDescent="0.3">
      <c r="A9" s="54">
        <v>45292</v>
      </c>
      <c r="B9" s="57" t="s">
        <v>12</v>
      </c>
      <c r="C9" s="48" t="s">
        <v>13</v>
      </c>
      <c r="D9" s="49">
        <v>2479.5</v>
      </c>
      <c r="E9" s="49"/>
      <c r="F9" s="58"/>
      <c r="G9" s="47">
        <f>G8+Tableau1[[#This Row],[Appel Olliade]]-Tableau1[[#This Row],[Règlt SCI]]</f>
        <v>2479.5</v>
      </c>
      <c r="H9"/>
      <c r="L9"/>
      <c r="N9" s="9"/>
      <c r="P9"/>
    </row>
    <row r="10" spans="1:16" x14ac:dyDescent="0.3">
      <c r="A10" s="54">
        <v>44378</v>
      </c>
      <c r="B10" s="57"/>
      <c r="C10" s="48" t="s">
        <v>137</v>
      </c>
      <c r="D10" s="49"/>
      <c r="E10" s="49">
        <v>2479.5</v>
      </c>
      <c r="F10" s="58"/>
      <c r="G10" s="47">
        <f>G9+Tableau1[[#This Row],[Appel Olliade]]-Tableau1[[#This Row],[Règlt SCI]]</f>
        <v>0</v>
      </c>
      <c r="H10"/>
      <c r="L10"/>
      <c r="N10" s="9"/>
      <c r="P10"/>
    </row>
    <row r="11" spans="1:16" x14ac:dyDescent="0.3">
      <c r="A11" s="54">
        <v>44470</v>
      </c>
      <c r="B11" s="57" t="s">
        <v>14</v>
      </c>
      <c r="C11" s="50" t="s">
        <v>15</v>
      </c>
      <c r="D11" s="49">
        <v>2479.5</v>
      </c>
      <c r="E11" s="49"/>
      <c r="F11" s="58"/>
      <c r="G11" s="47">
        <f>G10+Tableau1[[#This Row],[Appel Olliade]]-Tableau1[[#This Row],[Règlt SCI]]</f>
        <v>2479.5</v>
      </c>
      <c r="H11"/>
      <c r="L11"/>
      <c r="N11" s="9"/>
      <c r="P11"/>
    </row>
    <row r="12" spans="1:16" x14ac:dyDescent="0.3">
      <c r="A12" s="54">
        <v>44470</v>
      </c>
      <c r="B12" s="57"/>
      <c r="C12" s="48" t="s">
        <v>138</v>
      </c>
      <c r="D12" s="49"/>
      <c r="E12" s="49">
        <v>2479.5</v>
      </c>
      <c r="F12" s="58"/>
      <c r="G12" s="47">
        <f>G11+Tableau1[[#This Row],[Appel Olliade]]-Tableau1[[#This Row],[Règlt SCI]]</f>
        <v>0</v>
      </c>
      <c r="H12"/>
      <c r="L12"/>
      <c r="N12" s="9"/>
      <c r="P12"/>
    </row>
    <row r="13" spans="1:16" x14ac:dyDescent="0.3">
      <c r="A13" s="59"/>
      <c r="B13" s="57"/>
      <c r="C13" s="65" t="s">
        <v>139</v>
      </c>
      <c r="D13" s="66">
        <f>SUBTOTAL(9,D5:D12)</f>
        <v>9918</v>
      </c>
      <c r="E13" s="66">
        <f>SUBTOTAL(9,E5:E12)</f>
        <v>9918</v>
      </c>
      <c r="F13" s="58"/>
      <c r="G13" s="47">
        <f>G12+Tableau1[[#This Row],[Appel Olliade]]-Tableau1[[#This Row],[Règlt SCI]]</f>
        <v>0</v>
      </c>
      <c r="H13"/>
      <c r="L13"/>
      <c r="N13" s="9"/>
      <c r="P13"/>
    </row>
    <row r="14" spans="1:16" x14ac:dyDescent="0.3">
      <c r="A14" s="59"/>
      <c r="B14" s="57" t="s">
        <v>103</v>
      </c>
      <c r="C14" s="51" t="s">
        <v>75</v>
      </c>
      <c r="D14" s="69">
        <v>10052.629999999999</v>
      </c>
      <c r="E14" s="68"/>
      <c r="F14" s="58"/>
      <c r="G14" s="47">
        <f>Tableau1[[#This Row],[Appel Olliade]]-E13</f>
        <v>134.6299999999992</v>
      </c>
      <c r="H14"/>
      <c r="L14"/>
      <c r="N14" s="9"/>
      <c r="P14"/>
    </row>
    <row r="15" spans="1:16" x14ac:dyDescent="0.3">
      <c r="A15" s="54">
        <v>45587</v>
      </c>
      <c r="B15" s="57" t="s">
        <v>31</v>
      </c>
      <c r="C15" s="51" t="s">
        <v>32</v>
      </c>
      <c r="D15" s="69"/>
      <c r="E15" s="69">
        <v>134.63</v>
      </c>
      <c r="F15" s="58"/>
      <c r="G15" s="111">
        <f>Tableau1[[#This Row],[Appel Olliade]]-E14</f>
        <v>0</v>
      </c>
      <c r="H15"/>
      <c r="L15"/>
      <c r="N15" s="9"/>
      <c r="P15"/>
    </row>
    <row r="16" spans="1:16" x14ac:dyDescent="0.3">
      <c r="A16" s="59"/>
      <c r="B16" s="57"/>
      <c r="C16" s="53"/>
      <c r="D16" s="49"/>
      <c r="E16" s="49"/>
      <c r="F16" s="58"/>
      <c r="G16" s="47"/>
      <c r="H16"/>
      <c r="L16"/>
      <c r="N16" s="9"/>
      <c r="P16"/>
    </row>
    <row r="17" spans="1:16" x14ac:dyDescent="0.3">
      <c r="A17" s="54">
        <v>45292</v>
      </c>
      <c r="B17" s="57" t="s">
        <v>14</v>
      </c>
      <c r="C17" s="48" t="s">
        <v>16</v>
      </c>
      <c r="D17" s="49">
        <v>2363.25</v>
      </c>
      <c r="E17" s="49"/>
      <c r="F17" s="58"/>
      <c r="G17" s="47">
        <f>Tableau1[[#This Row],[Appel Olliade]]-E16</f>
        <v>2363.25</v>
      </c>
      <c r="H17"/>
      <c r="L17"/>
      <c r="N17" s="9"/>
      <c r="P17"/>
    </row>
    <row r="18" spans="1:16" x14ac:dyDescent="0.3">
      <c r="A18" s="54">
        <v>44564</v>
      </c>
      <c r="B18" s="57"/>
      <c r="C18" s="48" t="s">
        <v>114</v>
      </c>
      <c r="D18" s="49"/>
      <c r="E18" s="49">
        <v>2362.7800000000002</v>
      </c>
      <c r="F18" s="58"/>
      <c r="G18" s="47">
        <f>G17+Tableau1[[#This Row],[Appel Olliade]]-Tableau1[[#This Row],[Règlt SCI]]</f>
        <v>0.46999999999979991</v>
      </c>
      <c r="H18"/>
      <c r="L18"/>
      <c r="N18" s="9"/>
      <c r="P18"/>
    </row>
    <row r="19" spans="1:16" x14ac:dyDescent="0.3">
      <c r="A19" s="54">
        <v>45292</v>
      </c>
      <c r="B19" s="57" t="s">
        <v>14</v>
      </c>
      <c r="C19" s="48" t="s">
        <v>19</v>
      </c>
      <c r="D19" s="49">
        <v>2363.25</v>
      </c>
      <c r="E19" s="49"/>
      <c r="F19" s="58"/>
      <c r="G19" s="47">
        <f>G18+Tableau1[[#This Row],[Appel Olliade]]-Tableau1[[#This Row],[Règlt SCI]]</f>
        <v>2363.7199999999998</v>
      </c>
      <c r="H19"/>
      <c r="L19"/>
      <c r="N19" s="9"/>
      <c r="P19"/>
    </row>
    <row r="20" spans="1:16" x14ac:dyDescent="0.3">
      <c r="A20" s="54">
        <v>45128</v>
      </c>
      <c r="B20" s="57"/>
      <c r="C20" s="48" t="s">
        <v>110</v>
      </c>
      <c r="D20" s="49"/>
      <c r="E20" s="49">
        <v>2363.25</v>
      </c>
      <c r="F20" s="58"/>
      <c r="G20" s="47">
        <f>G19+Tableau1[[#This Row],[Appel Olliade]]-Tableau1[[#This Row],[Règlt SCI]]</f>
        <v>0.46999999999979991</v>
      </c>
      <c r="H20"/>
      <c r="L20"/>
      <c r="N20" s="9"/>
      <c r="P20"/>
    </row>
    <row r="21" spans="1:16" x14ac:dyDescent="0.3">
      <c r="A21" s="54">
        <v>45292</v>
      </c>
      <c r="B21" s="57" t="s">
        <v>14</v>
      </c>
      <c r="C21" s="48" t="s">
        <v>20</v>
      </c>
      <c r="D21" s="49">
        <v>2363.25</v>
      </c>
      <c r="E21" s="49"/>
      <c r="F21" s="58"/>
      <c r="G21" s="47">
        <f>G20+Tableau1[[#This Row],[Appel Olliade]]-Tableau1[[#This Row],[Règlt SCI]]</f>
        <v>2363.7199999999998</v>
      </c>
      <c r="H21"/>
      <c r="L21"/>
      <c r="N21" s="9"/>
      <c r="P21"/>
    </row>
    <row r="22" spans="1:16" x14ac:dyDescent="0.3">
      <c r="A22" s="54">
        <v>45128</v>
      </c>
      <c r="B22" s="57"/>
      <c r="C22" s="48" t="s">
        <v>111</v>
      </c>
      <c r="D22" s="49"/>
      <c r="E22" s="49">
        <v>2363.25</v>
      </c>
      <c r="F22" s="58"/>
      <c r="G22" s="47">
        <f>G21+Tableau1[[#This Row],[Appel Olliade]]-Tableau1[[#This Row],[Règlt SCI]]</f>
        <v>0.46999999999979991</v>
      </c>
      <c r="H22"/>
      <c r="L22"/>
      <c r="N22" s="9"/>
      <c r="P22"/>
    </row>
    <row r="23" spans="1:16" x14ac:dyDescent="0.3">
      <c r="A23" s="54">
        <v>45292</v>
      </c>
      <c r="B23" s="57" t="s">
        <v>14</v>
      </c>
      <c r="C23" s="48" t="s">
        <v>21</v>
      </c>
      <c r="D23" s="49">
        <v>2363.25</v>
      </c>
      <c r="E23" s="49"/>
      <c r="F23" s="58"/>
      <c r="G23" s="47">
        <f>G22+Tableau1[[#This Row],[Appel Olliade]]-Tableau1[[#This Row],[Règlt SCI]]</f>
        <v>2363.7199999999998</v>
      </c>
      <c r="H23"/>
      <c r="L23"/>
      <c r="N23" s="9"/>
      <c r="P23"/>
    </row>
    <row r="24" spans="1:16" x14ac:dyDescent="0.3">
      <c r="A24" s="54">
        <v>45128</v>
      </c>
      <c r="B24" s="57"/>
      <c r="C24" s="48" t="s">
        <v>112</v>
      </c>
      <c r="D24" s="49"/>
      <c r="E24" s="49">
        <v>2363.25</v>
      </c>
      <c r="F24" s="58"/>
      <c r="G24" s="47">
        <f>G23+Tableau1[[#This Row],[Appel Olliade]]-Tableau1[[#This Row],[Règlt SCI]]</f>
        <v>0.46999999999979991</v>
      </c>
      <c r="H24"/>
      <c r="L24"/>
      <c r="N24" s="9"/>
      <c r="P24"/>
    </row>
    <row r="25" spans="1:16" x14ac:dyDescent="0.3">
      <c r="A25" s="59"/>
      <c r="B25" s="57"/>
      <c r="C25" s="65" t="s">
        <v>113</v>
      </c>
      <c r="D25" s="66">
        <f>SUBTOTAL(9,D17:D24)</f>
        <v>9453</v>
      </c>
      <c r="E25" s="66">
        <f>SUBTOTAL(9,E17:E24)</f>
        <v>9452.5300000000007</v>
      </c>
      <c r="F25" s="58"/>
      <c r="G25" s="47">
        <f>Tableau1[[#This Row],[Appel Olliade]]-Tableau1[[#This Row],[Règlt SCI]]</f>
        <v>0.46999999999934516</v>
      </c>
      <c r="H25"/>
      <c r="L25"/>
      <c r="N25" s="9"/>
      <c r="P25"/>
    </row>
    <row r="26" spans="1:16" x14ac:dyDescent="0.3">
      <c r="A26" s="59"/>
      <c r="B26" s="57" t="s">
        <v>92</v>
      </c>
      <c r="C26" s="51" t="s">
        <v>76</v>
      </c>
      <c r="D26" s="68">
        <v>10948.09</v>
      </c>
      <c r="E26" s="69"/>
      <c r="F26" s="58"/>
      <c r="G26" s="47">
        <f>Tableau1[[#This Row],[Appel Olliade]]-E25</f>
        <v>1495.5599999999995</v>
      </c>
      <c r="H26"/>
      <c r="L26"/>
      <c r="N26" s="9"/>
      <c r="P26"/>
    </row>
    <row r="27" spans="1:16" x14ac:dyDescent="0.3">
      <c r="A27" s="54">
        <v>45593</v>
      </c>
      <c r="B27" s="57" t="s">
        <v>33</v>
      </c>
      <c r="C27" s="51" t="s">
        <v>34</v>
      </c>
      <c r="D27" s="69"/>
      <c r="E27" s="69">
        <v>1495.09</v>
      </c>
      <c r="F27" s="58"/>
      <c r="G27" s="47">
        <f>G26+Tableau1[[#This Row],[Appel Olliade]]-Tableau1[[#This Row],[Règlt SCI]]</f>
        <v>0.46999999999957254</v>
      </c>
      <c r="H27"/>
      <c r="I27" s="122" t="s">
        <v>142</v>
      </c>
      <c r="J27" s="123"/>
      <c r="L27"/>
      <c r="N27" s="9"/>
      <c r="P27"/>
    </row>
    <row r="28" spans="1:16" x14ac:dyDescent="0.3">
      <c r="A28" s="59"/>
      <c r="B28" s="57"/>
      <c r="C28" s="53"/>
      <c r="D28" s="49"/>
      <c r="E28" s="49"/>
      <c r="F28" s="58"/>
      <c r="G28" s="62"/>
      <c r="H28"/>
      <c r="I28" s="117"/>
      <c r="J28" s="118"/>
      <c r="L28"/>
      <c r="N28" s="9"/>
      <c r="P28"/>
    </row>
    <row r="29" spans="1:16" x14ac:dyDescent="0.3">
      <c r="A29" s="103"/>
      <c r="B29" s="57"/>
      <c r="C29" s="48"/>
      <c r="D29" s="49"/>
      <c r="E29" s="58"/>
      <c r="F29" s="58"/>
      <c r="G29" s="47">
        <f>G27+Tableau1[[#This Row],[Appel Olliade]]-Tableau1[[#This Row],[Règlt SCI]]</f>
        <v>0.46999999999957254</v>
      </c>
      <c r="H29"/>
      <c r="I29" s="117">
        <v>8280</v>
      </c>
      <c r="J29" s="118"/>
      <c r="L29"/>
      <c r="N29" s="9"/>
      <c r="P29"/>
    </row>
    <row r="30" spans="1:16" x14ac:dyDescent="0.3">
      <c r="A30" s="54">
        <v>44923</v>
      </c>
      <c r="B30" s="57" t="s">
        <v>22</v>
      </c>
      <c r="C30" s="48" t="s">
        <v>23</v>
      </c>
      <c r="D30" s="49">
        <v>2363.25</v>
      </c>
      <c r="E30" s="49"/>
      <c r="F30" s="58"/>
      <c r="G30" s="47">
        <f>G29+Tableau1[[#This Row],[Appel Olliade]]-Tableau1[[#This Row],[Règlt SCI]]</f>
        <v>2363.7199999999993</v>
      </c>
      <c r="H30"/>
      <c r="I30" s="117"/>
      <c r="J30" s="118">
        <v>2363.5</v>
      </c>
      <c r="L30"/>
      <c r="N30" s="9"/>
      <c r="P30"/>
    </row>
    <row r="31" spans="1:16" x14ac:dyDescent="0.3">
      <c r="A31" s="59"/>
      <c r="B31" s="57"/>
      <c r="C31" s="48" t="s">
        <v>120</v>
      </c>
      <c r="D31" s="49"/>
      <c r="E31" s="49">
        <v>2363.5</v>
      </c>
      <c r="F31" s="58"/>
      <c r="G31" s="47">
        <f>G30+Tableau1[[#This Row],[Appel Olliade]]-Tableau1[[#This Row],[Règlt SCI]]</f>
        <v>0.21999999999934516</v>
      </c>
      <c r="H31"/>
      <c r="I31" s="117"/>
      <c r="J31" s="118"/>
      <c r="L31"/>
      <c r="N31" s="9"/>
      <c r="P31"/>
    </row>
    <row r="32" spans="1:16" x14ac:dyDescent="0.3">
      <c r="A32" s="54">
        <v>45004</v>
      </c>
      <c r="B32" s="57" t="s">
        <v>14</v>
      </c>
      <c r="C32" s="48" t="s">
        <v>108</v>
      </c>
      <c r="D32" s="49">
        <v>2363.25</v>
      </c>
      <c r="E32" s="49"/>
      <c r="F32" s="58"/>
      <c r="G32" s="47">
        <f>G31+Tableau1[[#This Row],[Appel Olliade]]-Tableau1[[#This Row],[Règlt SCI]]</f>
        <v>2363.4699999999993</v>
      </c>
      <c r="H32"/>
      <c r="I32" s="117"/>
      <c r="J32" s="118"/>
      <c r="L32"/>
      <c r="N32" s="9"/>
      <c r="P32"/>
    </row>
    <row r="33" spans="1:16" x14ac:dyDescent="0.3">
      <c r="A33" s="54">
        <v>45084</v>
      </c>
      <c r="B33" s="57"/>
      <c r="C33" s="48" t="s">
        <v>122</v>
      </c>
      <c r="D33" s="49"/>
      <c r="E33" s="49">
        <v>2363.25</v>
      </c>
      <c r="F33" s="58"/>
      <c r="G33" s="47">
        <f>G32+Tableau1[[#This Row],[Appel Olliade]]-Tableau1[[#This Row],[Règlt SCI]]</f>
        <v>0.21999999999934516</v>
      </c>
      <c r="H33"/>
      <c r="I33" s="117"/>
      <c r="J33" s="118"/>
      <c r="L33"/>
      <c r="N33" s="9"/>
      <c r="P33"/>
    </row>
    <row r="34" spans="1:16" x14ac:dyDescent="0.3">
      <c r="A34" s="54">
        <v>45084</v>
      </c>
      <c r="B34" s="57" t="s">
        <v>14</v>
      </c>
      <c r="C34" s="48" t="s">
        <v>109</v>
      </c>
      <c r="D34" s="49">
        <v>2758</v>
      </c>
      <c r="E34" s="49"/>
      <c r="F34" s="58"/>
      <c r="G34" s="47">
        <f>G33+Tableau1[[#This Row],[Appel Olliade]]-Tableau1[[#This Row],[Règlt SCI]]</f>
        <v>2758.2199999999993</v>
      </c>
      <c r="H34"/>
      <c r="I34" s="117"/>
      <c r="J34" s="118"/>
      <c r="L34"/>
      <c r="N34" s="9"/>
      <c r="P34"/>
    </row>
    <row r="35" spans="1:16" x14ac:dyDescent="0.3">
      <c r="A35" s="54">
        <v>45084</v>
      </c>
      <c r="B35" s="57"/>
      <c r="C35" s="48" t="s">
        <v>123</v>
      </c>
      <c r="D35" s="49"/>
      <c r="E35" s="49">
        <v>2758</v>
      </c>
      <c r="F35" s="58"/>
      <c r="G35" s="47">
        <f>G34+Tableau1[[#This Row],[Appel Olliade]]-Tableau1[[#This Row],[Règlt SCI]]</f>
        <v>0.21999999999934516</v>
      </c>
      <c r="H35"/>
      <c r="I35" s="117"/>
      <c r="J35" s="118"/>
      <c r="L35"/>
      <c r="N35" s="9"/>
      <c r="P35"/>
    </row>
    <row r="36" spans="1:16" x14ac:dyDescent="0.3">
      <c r="A36" s="54">
        <v>45189</v>
      </c>
      <c r="B36" s="57" t="s">
        <v>22</v>
      </c>
      <c r="C36" s="48" t="s">
        <v>24</v>
      </c>
      <c r="D36" s="49">
        <v>2758</v>
      </c>
      <c r="E36" s="49"/>
      <c r="F36" s="58"/>
      <c r="G36" s="47">
        <f>G35+Tableau1[[#This Row],[Appel Olliade]]-Tableau1[[#This Row],[Règlt SCI]]</f>
        <v>2758.2199999999993</v>
      </c>
      <c r="H36"/>
      <c r="I36" s="117"/>
      <c r="J36" s="118">
        <v>2758</v>
      </c>
      <c r="L36"/>
      <c r="N36" s="9"/>
      <c r="P36"/>
    </row>
    <row r="37" spans="1:16" x14ac:dyDescent="0.3">
      <c r="A37" s="59"/>
      <c r="B37" s="57"/>
      <c r="C37" s="48" t="s">
        <v>120</v>
      </c>
      <c r="D37" s="49"/>
      <c r="E37" s="49">
        <v>2758</v>
      </c>
      <c r="F37" s="58"/>
      <c r="G37" s="47">
        <f>G36+Tableau1[[#This Row],[Appel Olliade]]-Tableau1[[#This Row],[Règlt SCI]]</f>
        <v>0.21999999999934516</v>
      </c>
      <c r="H37"/>
      <c r="I37" s="117"/>
      <c r="J37" s="118">
        <v>400.5</v>
      </c>
      <c r="L37"/>
      <c r="N37" s="9"/>
      <c r="P37"/>
    </row>
    <row r="38" spans="1:16" x14ac:dyDescent="0.3">
      <c r="A38" s="59"/>
      <c r="B38" s="57"/>
      <c r="C38" s="48" t="s">
        <v>120</v>
      </c>
      <c r="D38" s="49"/>
      <c r="E38" s="112">
        <v>400.5</v>
      </c>
      <c r="F38" s="58"/>
      <c r="G38" s="47">
        <f>G37+Tableau1[[#This Row],[Appel Olliade]]-Tableau1[[#This Row],[Règlt SCI]]</f>
        <v>-400.28000000000065</v>
      </c>
      <c r="H38"/>
      <c r="I38" s="117"/>
      <c r="J38" s="118"/>
      <c r="L38"/>
      <c r="N38" s="9"/>
      <c r="P38"/>
    </row>
    <row r="39" spans="1:16" x14ac:dyDescent="0.3">
      <c r="A39" s="59"/>
      <c r="B39" s="57"/>
      <c r="C39" s="65" t="s">
        <v>141</v>
      </c>
      <c r="D39" s="66">
        <f>SUBTOTAL(9,D30:D37)</f>
        <v>10242.5</v>
      </c>
      <c r="E39" s="66">
        <f>SUBTOTAL(9,E30:E38)</f>
        <v>10643.25</v>
      </c>
      <c r="F39" s="58"/>
      <c r="G39" s="47">
        <f>Tableau1[[#This Row],[Appel Olliade]]-Tableau1[[#This Row],[Règlt SCI]]</f>
        <v>-400.75</v>
      </c>
      <c r="H39"/>
      <c r="I39" s="117"/>
      <c r="J39" s="118"/>
      <c r="L39"/>
      <c r="N39" s="9"/>
      <c r="P39"/>
    </row>
    <row r="40" spans="1:16" x14ac:dyDescent="0.3">
      <c r="A40" s="59"/>
      <c r="B40" s="57" t="s">
        <v>92</v>
      </c>
      <c r="C40" s="51" t="s">
        <v>77</v>
      </c>
      <c r="D40" s="69">
        <v>14658.45</v>
      </c>
      <c r="E40" s="68"/>
      <c r="F40" s="58"/>
      <c r="G40" s="47">
        <f>Tableau1[[#This Row],[Appel Olliade]]-E39</f>
        <v>4015.2000000000007</v>
      </c>
      <c r="H40"/>
      <c r="I40" s="117"/>
      <c r="J40" s="118"/>
      <c r="L40"/>
      <c r="N40" s="9"/>
      <c r="P40"/>
    </row>
    <row r="41" spans="1:16" x14ac:dyDescent="0.3">
      <c r="A41" s="59"/>
      <c r="B41" s="119" t="s">
        <v>143</v>
      </c>
      <c r="C41" s="51" t="s">
        <v>93</v>
      </c>
      <c r="D41" s="69"/>
      <c r="E41" s="69">
        <v>3614.45</v>
      </c>
      <c r="F41" s="58"/>
      <c r="G41" s="62"/>
      <c r="H41"/>
      <c r="I41" s="117"/>
      <c r="J41" s="118"/>
      <c r="L41"/>
      <c r="N41" s="9"/>
      <c r="P41"/>
    </row>
    <row r="42" spans="1:16" x14ac:dyDescent="0.3">
      <c r="A42" s="60"/>
      <c r="B42" s="57"/>
      <c r="C42" s="64" t="s">
        <v>93</v>
      </c>
      <c r="D42" s="70"/>
      <c r="E42" s="70">
        <v>3626.46</v>
      </c>
      <c r="F42" s="58"/>
      <c r="G42" s="47">
        <f>G40+Tableau1[[#This Row],[Appel Olliade]]-Tableau1[[#This Row],[Règlt SCI]]</f>
        <v>388.74000000000069</v>
      </c>
      <c r="H42"/>
      <c r="I42" s="117"/>
      <c r="J42" s="118"/>
      <c r="L42"/>
      <c r="N42" s="9"/>
      <c r="P42"/>
    </row>
    <row r="43" spans="1:16" x14ac:dyDescent="0.3">
      <c r="A43" s="54"/>
      <c r="B43" s="63"/>
      <c r="C43" s="53"/>
      <c r="D43" s="49"/>
      <c r="E43" s="49"/>
      <c r="F43" s="58"/>
      <c r="G43" s="62"/>
      <c r="H43"/>
      <c r="I43" s="117"/>
      <c r="J43" s="118"/>
      <c r="L43"/>
      <c r="N43" s="9"/>
      <c r="P43"/>
    </row>
    <row r="44" spans="1:16" x14ac:dyDescent="0.3">
      <c r="A44" s="59"/>
      <c r="B44" s="63"/>
      <c r="C44" s="53"/>
      <c r="D44" s="49"/>
      <c r="E44" s="49"/>
      <c r="F44" s="58"/>
      <c r="G44" s="47"/>
      <c r="H44"/>
      <c r="I44" s="117"/>
      <c r="J44" s="118"/>
      <c r="L44"/>
      <c r="N44" s="9"/>
      <c r="P44"/>
    </row>
    <row r="45" spans="1:16" x14ac:dyDescent="0.3">
      <c r="A45" s="54">
        <v>45272</v>
      </c>
      <c r="B45" s="57"/>
      <c r="C45" s="48" t="s">
        <v>105</v>
      </c>
      <c r="D45" s="49">
        <v>2758</v>
      </c>
      <c r="E45" s="49"/>
      <c r="F45" s="58"/>
      <c r="G45" s="47">
        <f>G44+Tableau1[[#This Row],[Appel Olliade]]-Tableau1[[#This Row],[Règlt SCI]]</f>
        <v>2758</v>
      </c>
      <c r="H45"/>
      <c r="I45" s="117"/>
      <c r="J45" s="118">
        <v>2758</v>
      </c>
      <c r="L45"/>
      <c r="N45" s="9"/>
      <c r="P45"/>
    </row>
    <row r="46" spans="1:16" x14ac:dyDescent="0.3">
      <c r="A46" s="59"/>
      <c r="B46" s="57"/>
      <c r="C46" s="48" t="s">
        <v>120</v>
      </c>
      <c r="D46" s="49"/>
      <c r="E46" s="49">
        <v>2758</v>
      </c>
      <c r="F46" s="58"/>
      <c r="G46" s="47">
        <f>G45+Tableau1[[#This Row],[Appel Olliade]]-Tableau1[[#This Row],[Règlt SCI]]</f>
        <v>0</v>
      </c>
      <c r="H46"/>
      <c r="I46" s="116">
        <f>SUM(I29:I45)</f>
        <v>8280</v>
      </c>
      <c r="J46" s="116">
        <f>SUM(J29:J45)</f>
        <v>8280</v>
      </c>
      <c r="K46" s="114">
        <f>I46-J46</f>
        <v>0</v>
      </c>
      <c r="L46"/>
      <c r="N46" s="9"/>
      <c r="P46"/>
    </row>
    <row r="47" spans="1:16" s="1" customFormat="1" x14ac:dyDescent="0.3">
      <c r="A47" s="54">
        <v>45378</v>
      </c>
      <c r="B47" s="57"/>
      <c r="C47" s="48" t="s">
        <v>106</v>
      </c>
      <c r="D47" s="49">
        <v>2758</v>
      </c>
      <c r="E47" s="49"/>
      <c r="F47" s="58"/>
      <c r="G47" s="47">
        <f>G46+Tableau1[[#This Row],[Appel Olliade]]-Tableau1[[#This Row],[Règlt SCI]]</f>
        <v>2758</v>
      </c>
      <c r="I47" s="115"/>
      <c r="J47" s="115"/>
    </row>
    <row r="48" spans="1:16" s="1" customFormat="1" x14ac:dyDescent="0.3">
      <c r="A48" s="54">
        <v>45476</v>
      </c>
      <c r="B48" s="57"/>
      <c r="C48" s="48" t="s">
        <v>121</v>
      </c>
      <c r="D48" s="49"/>
      <c r="E48" s="49">
        <v>2357.7199999999998</v>
      </c>
      <c r="F48" s="58"/>
      <c r="G48" s="47">
        <f>G47+Tableau1[[#This Row],[Appel Olliade]]-Tableau1[[#This Row],[Règlt SCI]]</f>
        <v>400.2800000000002</v>
      </c>
      <c r="I48" s="115"/>
      <c r="J48" s="115"/>
    </row>
    <row r="49" spans="1:16" x14ac:dyDescent="0.3">
      <c r="A49" s="54">
        <v>45450</v>
      </c>
      <c r="B49" s="61"/>
      <c r="C49" s="48" t="s">
        <v>107</v>
      </c>
      <c r="D49" s="49">
        <v>2758</v>
      </c>
      <c r="E49" s="49"/>
      <c r="F49" s="58"/>
      <c r="G49" s="47">
        <f>G48+Tableau1[[#This Row],[Appel Olliade]]-Tableau1[[#This Row],[Règlt SCI]]</f>
        <v>3158.28</v>
      </c>
      <c r="H49"/>
      <c r="L49"/>
      <c r="N49" s="9"/>
      <c r="P49"/>
    </row>
    <row r="50" spans="1:16" x14ac:dyDescent="0.3">
      <c r="A50" s="54">
        <v>45545</v>
      </c>
      <c r="B50" s="61">
        <v>14</v>
      </c>
      <c r="C50" s="48" t="s">
        <v>119</v>
      </c>
      <c r="D50" s="49"/>
      <c r="E50" s="49">
        <v>2758</v>
      </c>
      <c r="F50" s="58"/>
      <c r="G50" s="47">
        <f>G49+Tableau1[[#This Row],[Appel Olliade]]-Tableau1[[#This Row],[Règlt SCI]]</f>
        <v>400.2800000000002</v>
      </c>
      <c r="H50"/>
      <c r="L50"/>
      <c r="N50" s="9"/>
      <c r="P50"/>
    </row>
    <row r="51" spans="1:16" x14ac:dyDescent="0.3">
      <c r="A51" s="54"/>
      <c r="B51" s="57" t="s">
        <v>92</v>
      </c>
      <c r="C51" s="48" t="s">
        <v>127</v>
      </c>
      <c r="D51" s="49"/>
      <c r="E51" s="49"/>
      <c r="F51" s="58"/>
      <c r="G51" s="47">
        <f>G50+Tableau1[[#This Row],[Appel Olliade]]-Tableau1[[#This Row],[Règlt SCI]]</f>
        <v>400.2800000000002</v>
      </c>
      <c r="H51"/>
      <c r="L51"/>
      <c r="N51" s="9"/>
      <c r="P51"/>
    </row>
    <row r="52" spans="1:16" x14ac:dyDescent="0.3">
      <c r="A52" s="54">
        <v>45552</v>
      </c>
      <c r="B52" s="61"/>
      <c r="C52" s="48" t="s">
        <v>126</v>
      </c>
      <c r="D52" s="49">
        <v>2845.14</v>
      </c>
      <c r="E52" s="49"/>
      <c r="F52" s="58"/>
      <c r="G52" s="47">
        <f>G51+Tableau1[[#This Row],[Appel Olliade]]-Tableau1[[#This Row],[Règlt SCI]]</f>
        <v>3245.42</v>
      </c>
      <c r="H52"/>
      <c r="L52"/>
      <c r="N52" s="9"/>
      <c r="P52"/>
    </row>
    <row r="53" spans="1:16" x14ac:dyDescent="0.3">
      <c r="A53" s="54">
        <v>45686</v>
      </c>
      <c r="B53" s="61"/>
      <c r="C53" s="48" t="s">
        <v>128</v>
      </c>
      <c r="D53" s="49"/>
      <c r="E53" s="49">
        <v>2845.14</v>
      </c>
      <c r="F53" s="58"/>
      <c r="G53" s="47">
        <f>G52+Tableau1[[#This Row],[Appel Olliade]]-Tableau1[[#This Row],[Règlt SCI]]</f>
        <v>400.2800000000002</v>
      </c>
      <c r="H53"/>
      <c r="L53"/>
      <c r="N53" s="9"/>
      <c r="P53"/>
    </row>
    <row r="54" spans="1:16" x14ac:dyDescent="0.3">
      <c r="A54" s="54">
        <v>45561</v>
      </c>
      <c r="B54" s="57"/>
      <c r="C54" s="48" t="s">
        <v>90</v>
      </c>
      <c r="D54" s="49">
        <v>3706.36</v>
      </c>
      <c r="E54" s="49"/>
      <c r="F54" s="58"/>
      <c r="G54" s="47">
        <f>G53+Tableau1[[#This Row],[Appel Olliade]]-Tableau1[[#This Row],[Règlt SCI]]</f>
        <v>4106.6400000000003</v>
      </c>
      <c r="H54"/>
      <c r="K54" s="1"/>
      <c r="L54" s="1"/>
      <c r="M54" s="1"/>
      <c r="N54" s="9"/>
      <c r="O54" s="1"/>
      <c r="P54"/>
    </row>
    <row r="55" spans="1:16" x14ac:dyDescent="0.3">
      <c r="A55" s="54">
        <v>45665</v>
      </c>
      <c r="B55" s="57"/>
      <c r="C55" s="48" t="s">
        <v>124</v>
      </c>
      <c r="D55" s="49"/>
      <c r="E55" s="49">
        <v>3706.36</v>
      </c>
      <c r="F55" s="58"/>
      <c r="G55" s="47">
        <f>G54+Tableau1[[#This Row],[Appel Olliade]]-Tableau1[[#This Row],[Règlt SCI]]</f>
        <v>400.2800000000002</v>
      </c>
      <c r="H55"/>
      <c r="K55" s="1"/>
      <c r="L55" s="1"/>
      <c r="M55" s="1"/>
      <c r="N55" s="9"/>
      <c r="O55" s="1"/>
      <c r="P55"/>
    </row>
    <row r="56" spans="1:16" x14ac:dyDescent="0.3">
      <c r="A56" s="103"/>
      <c r="B56" s="57"/>
      <c r="C56" s="65" t="s">
        <v>132</v>
      </c>
      <c r="D56" s="66">
        <f>SUBTOTAL(9,D45:D55)</f>
        <v>14825.5</v>
      </c>
      <c r="E56" s="66">
        <f>SUBTOTAL(9,E45:E55)</f>
        <v>14425.22</v>
      </c>
      <c r="F56" s="58"/>
      <c r="G56" s="47"/>
      <c r="H56"/>
      <c r="K56" s="1"/>
      <c r="L56" s="1"/>
      <c r="M56" s="1"/>
      <c r="N56" s="9"/>
      <c r="O56" s="1"/>
      <c r="P56"/>
    </row>
    <row r="57" spans="1:16" x14ac:dyDescent="0.3">
      <c r="A57" s="59"/>
      <c r="B57" s="57"/>
      <c r="C57" s="120"/>
      <c r="D57" s="69"/>
      <c r="E57" s="69"/>
      <c r="F57" s="58"/>
      <c r="G57" s="62"/>
      <c r="H57"/>
      <c r="K57" s="1"/>
      <c r="L57" s="1"/>
      <c r="M57" s="1"/>
      <c r="N57" s="9"/>
      <c r="O57" s="1"/>
      <c r="P57"/>
    </row>
    <row r="58" spans="1:16" x14ac:dyDescent="0.3">
      <c r="A58" s="59"/>
      <c r="B58" s="57"/>
      <c r="C58" s="120"/>
      <c r="D58" s="69"/>
      <c r="E58" s="69"/>
      <c r="F58" s="58"/>
      <c r="G58" s="62"/>
      <c r="H58"/>
      <c r="K58" s="1"/>
      <c r="L58" s="1"/>
      <c r="M58" s="1"/>
      <c r="N58" s="9"/>
      <c r="O58" s="1"/>
      <c r="P58"/>
    </row>
    <row r="59" spans="1:16" x14ac:dyDescent="0.3">
      <c r="A59" s="59"/>
      <c r="B59" s="57"/>
      <c r="C59" s="53"/>
      <c r="D59" s="49"/>
      <c r="E59" s="49"/>
      <c r="F59" s="58"/>
      <c r="G59" s="62"/>
      <c r="H59"/>
      <c r="K59" s="1"/>
      <c r="L59" s="1"/>
      <c r="M59" s="1"/>
      <c r="N59" s="9"/>
      <c r="O59" s="1"/>
      <c r="P59"/>
    </row>
    <row r="60" spans="1:16" x14ac:dyDescent="0.3">
      <c r="A60" s="103"/>
      <c r="B60" s="57"/>
      <c r="C60" s="104"/>
      <c r="D60" s="49"/>
      <c r="E60" s="49"/>
      <c r="F60" s="58"/>
      <c r="G60" s="47"/>
      <c r="H60"/>
      <c r="K60" s="1"/>
      <c r="L60" s="1"/>
      <c r="M60" s="1"/>
      <c r="N60" s="9"/>
      <c r="O60" s="1"/>
      <c r="P60"/>
    </row>
    <row r="61" spans="1:16" x14ac:dyDescent="0.3">
      <c r="A61" s="54">
        <v>45643</v>
      </c>
      <c r="B61" s="57"/>
      <c r="C61" s="48" t="s">
        <v>144</v>
      </c>
      <c r="D61" s="49">
        <v>3706.38</v>
      </c>
      <c r="E61" s="49"/>
      <c r="F61" s="58"/>
      <c r="G61" s="47">
        <f>G60+Tableau1[[#This Row],[Appel Olliade]]-Tableau1[[#This Row],[Règlt SCI]]</f>
        <v>3706.38</v>
      </c>
      <c r="H61"/>
      <c r="K61" s="1"/>
      <c r="L61" s="1"/>
      <c r="M61" s="1"/>
      <c r="N61" s="9"/>
      <c r="O61" s="1"/>
      <c r="P61"/>
    </row>
    <row r="62" spans="1:16" x14ac:dyDescent="0.3">
      <c r="A62" s="54">
        <v>45684</v>
      </c>
      <c r="B62" s="57"/>
      <c r="C62" s="48" t="s">
        <v>125</v>
      </c>
      <c r="D62" s="49"/>
      <c r="E62" s="49">
        <v>3706.36</v>
      </c>
      <c r="F62" s="58"/>
      <c r="G62" s="47">
        <f>G61+Tableau1[[#This Row],[Appel Olliade]]-Tableau1[[#This Row],[Règlt SCI]]</f>
        <v>1.999999999998181E-2</v>
      </c>
      <c r="H62"/>
      <c r="K62" s="1"/>
      <c r="L62" s="1"/>
      <c r="M62" s="1"/>
      <c r="N62" s="9"/>
      <c r="O62" s="1"/>
      <c r="P62"/>
    </row>
    <row r="63" spans="1:16" x14ac:dyDescent="0.3">
      <c r="A63" s="54">
        <v>45686</v>
      </c>
      <c r="B63" s="57"/>
      <c r="C63" s="48" t="s">
        <v>129</v>
      </c>
      <c r="D63" s="49"/>
      <c r="E63" s="49">
        <v>0.02</v>
      </c>
      <c r="F63" s="58"/>
      <c r="G63" s="47">
        <f>G62+Tableau1[[#This Row],[Appel Olliade]]-Tableau1[[#This Row],[Règlt SCI]]</f>
        <v>-1.8190310369092799E-14</v>
      </c>
      <c r="H63"/>
      <c r="K63" s="1"/>
      <c r="L63" s="1"/>
      <c r="M63" s="1"/>
      <c r="N63" s="9"/>
      <c r="O63" s="1"/>
      <c r="P63"/>
    </row>
    <row r="64" spans="1:16" x14ac:dyDescent="0.3">
      <c r="A64" s="59"/>
      <c r="B64" s="57"/>
      <c r="C64" s="48" t="s">
        <v>145</v>
      </c>
      <c r="D64" s="49"/>
      <c r="E64" s="49"/>
      <c r="F64" s="58"/>
      <c r="G64" s="47">
        <f>G63+Tableau1[[#This Row],[Appel Olliade]]-Tableau1[[#This Row],[Règlt SCI]]</f>
        <v>-1.8190310369092799E-14</v>
      </c>
      <c r="H64"/>
      <c r="K64" s="1"/>
      <c r="L64" s="1"/>
      <c r="M64" s="1"/>
      <c r="N64" s="9"/>
      <c r="O64" s="1"/>
      <c r="P64"/>
    </row>
    <row r="65" spans="1:16" x14ac:dyDescent="0.3">
      <c r="A65" s="59"/>
      <c r="B65" s="57"/>
      <c r="C65" s="48" t="s">
        <v>148</v>
      </c>
      <c r="D65" s="49"/>
      <c r="E65" s="49"/>
      <c r="F65" s="58"/>
      <c r="G65" s="47">
        <f>G64+Tableau1[[#This Row],[Appel Olliade]]-Tableau1[[#This Row],[Règlt SCI]]</f>
        <v>-1.8190310369092799E-14</v>
      </c>
      <c r="H65"/>
      <c r="K65" s="1"/>
      <c r="L65" s="1"/>
      <c r="M65" s="1"/>
      <c r="N65" s="9"/>
      <c r="O65" s="1"/>
      <c r="P65"/>
    </row>
    <row r="66" spans="1:16" x14ac:dyDescent="0.3">
      <c r="A66" s="59"/>
      <c r="B66" s="57"/>
      <c r="C66" s="48" t="s">
        <v>146</v>
      </c>
      <c r="D66" s="49"/>
      <c r="E66" s="49"/>
      <c r="F66" s="58"/>
      <c r="G66" s="47">
        <f>G65+Tableau1[[#This Row],[Appel Olliade]]-Tableau1[[#This Row],[Règlt SCI]]</f>
        <v>-1.8190310369092799E-14</v>
      </c>
      <c r="H66"/>
      <c r="K66" s="1"/>
      <c r="L66" s="1"/>
      <c r="M66" s="1"/>
      <c r="N66" s="9"/>
      <c r="O66" s="1"/>
      <c r="P66"/>
    </row>
    <row r="67" spans="1:16" x14ac:dyDescent="0.3">
      <c r="A67" s="59"/>
      <c r="B67" s="63"/>
      <c r="C67" s="48" t="s">
        <v>149</v>
      </c>
      <c r="D67" s="49"/>
      <c r="E67" s="49"/>
      <c r="F67" s="58"/>
      <c r="G67" s="47">
        <f>G66+Tableau1[[#This Row],[Appel Olliade]]-Tableau1[[#This Row],[Règlt SCI]]</f>
        <v>-1.8190310369092799E-14</v>
      </c>
      <c r="H67"/>
      <c r="K67" s="1"/>
      <c r="L67" s="1"/>
      <c r="M67" s="1"/>
      <c r="N67" s="9"/>
      <c r="O67" s="1"/>
      <c r="P67"/>
    </row>
    <row r="68" spans="1:16" x14ac:dyDescent="0.3">
      <c r="A68" s="59"/>
      <c r="B68" s="63"/>
      <c r="C68" s="48" t="s">
        <v>147</v>
      </c>
      <c r="D68" s="49"/>
      <c r="E68" s="49"/>
      <c r="F68" s="58"/>
      <c r="G68" s="47">
        <f>G67+Tableau1[[#This Row],[Appel Olliade]]-Tableau1[[#This Row],[Règlt SCI]]</f>
        <v>-1.8190310369092799E-14</v>
      </c>
      <c r="H68"/>
      <c r="K68" s="1"/>
      <c r="L68" s="1"/>
      <c r="M68" s="1"/>
      <c r="N68" s="9"/>
      <c r="O68" s="1"/>
      <c r="P68"/>
    </row>
    <row r="69" spans="1:16" x14ac:dyDescent="0.3">
      <c r="A69" s="59"/>
      <c r="B69" s="57"/>
      <c r="C69" s="48" t="s">
        <v>150</v>
      </c>
      <c r="D69" s="49"/>
      <c r="E69" s="49"/>
      <c r="F69" s="58"/>
      <c r="G69" s="47">
        <f>G68+Tableau1[[#This Row],[Appel Olliade]]-Tableau1[[#This Row],[Règlt SCI]]</f>
        <v>-1.8190310369092799E-14</v>
      </c>
      <c r="H69"/>
      <c r="K69" s="1"/>
      <c r="L69" s="1"/>
      <c r="M69" s="1"/>
      <c r="N69" s="9"/>
      <c r="O69" s="1"/>
      <c r="P69"/>
    </row>
    <row r="70" spans="1:16" x14ac:dyDescent="0.3">
      <c r="A70" s="59"/>
      <c r="B70" s="57"/>
      <c r="C70" s="53"/>
      <c r="D70" s="49"/>
      <c r="E70" s="49"/>
      <c r="F70" s="58"/>
      <c r="G70" s="47"/>
      <c r="H70"/>
      <c r="K70" s="1"/>
      <c r="L70" s="1"/>
      <c r="M70" s="1"/>
      <c r="N70" s="9"/>
      <c r="O70" s="1"/>
      <c r="P70"/>
    </row>
    <row r="71" spans="1:16" x14ac:dyDescent="0.3">
      <c r="A71" s="54">
        <v>45468</v>
      </c>
      <c r="B71" s="57" t="s">
        <v>104</v>
      </c>
      <c r="C71" s="48" t="s">
        <v>151</v>
      </c>
      <c r="D71" s="49">
        <v>103850</v>
      </c>
      <c r="E71" s="49"/>
      <c r="F71" s="58"/>
      <c r="G71" s="47">
        <f>G70+Tableau1[[#This Row],[Appel Olliade]]-Tableau1[[#This Row],[Règlt SCI]]</f>
        <v>103850</v>
      </c>
      <c r="H71"/>
      <c r="K71" s="1"/>
      <c r="L71" s="1"/>
      <c r="M71" s="1"/>
      <c r="N71" s="9"/>
      <c r="O71" s="1"/>
      <c r="P71"/>
    </row>
    <row r="72" spans="1:16" x14ac:dyDescent="0.3">
      <c r="A72" s="54">
        <v>45385</v>
      </c>
      <c r="B72" s="57" t="s">
        <v>14</v>
      </c>
      <c r="C72" s="48" t="s">
        <v>151</v>
      </c>
      <c r="D72" s="49"/>
      <c r="E72" s="52">
        <v>103850</v>
      </c>
      <c r="F72" s="58"/>
      <c r="G72" s="47">
        <f>G71+Tableau1[[#This Row],[Appel Olliade]]-Tableau1[[#This Row],[Règlt SCI]]</f>
        <v>0</v>
      </c>
      <c r="H72"/>
      <c r="K72" s="1"/>
      <c r="L72" s="1"/>
      <c r="M72" s="1"/>
      <c r="N72" s="9"/>
      <c r="O72" s="1"/>
      <c r="P72"/>
    </row>
    <row r="73" spans="1:16" x14ac:dyDescent="0.3">
      <c r="A73" s="59"/>
      <c r="B73" s="57"/>
      <c r="C73" s="53"/>
      <c r="D73" s="49"/>
      <c r="E73" s="49"/>
      <c r="F73" s="58"/>
      <c r="G73" s="62"/>
      <c r="H73"/>
      <c r="K73" s="1"/>
      <c r="L73" s="1"/>
      <c r="M73" s="1"/>
      <c r="N73" s="9"/>
      <c r="O73" s="1"/>
      <c r="P73"/>
    </row>
    <row r="74" spans="1:16" x14ac:dyDescent="0.3">
      <c r="A74" s="54">
        <v>45468</v>
      </c>
      <c r="B74" s="57" t="s">
        <v>92</v>
      </c>
      <c r="C74" s="48" t="s">
        <v>91</v>
      </c>
      <c r="D74" s="49">
        <v>3100</v>
      </c>
      <c r="E74" s="49"/>
      <c r="F74" s="58"/>
      <c r="G74" s="47">
        <f>G69+Tableau1[[#This Row],[Appel Olliade]]-Tableau1[[#This Row],[Règlt SCI]]</f>
        <v>3100</v>
      </c>
      <c r="H74"/>
      <c r="K74" s="1"/>
      <c r="L74" s="1"/>
      <c r="M74" s="1"/>
      <c r="N74" s="9"/>
      <c r="O74" s="1"/>
      <c r="P74"/>
    </row>
    <row r="75" spans="1:16" x14ac:dyDescent="0.3">
      <c r="A75" s="54">
        <v>45468</v>
      </c>
      <c r="B75" s="57" t="s">
        <v>92</v>
      </c>
      <c r="C75" s="48" t="s">
        <v>133</v>
      </c>
      <c r="D75" s="49">
        <v>2170</v>
      </c>
      <c r="E75" s="49"/>
      <c r="F75" s="58"/>
      <c r="G75" s="47">
        <f>G74+Tableau1[[#This Row],[Appel Olliade]]-Tableau1[[#This Row],[Règlt SCI]]</f>
        <v>5270</v>
      </c>
    </row>
    <row r="76" spans="1:16" x14ac:dyDescent="0.3">
      <c r="A76" s="59"/>
      <c r="B76" s="57"/>
      <c r="C76" s="53"/>
      <c r="D76" s="49"/>
      <c r="E76" s="49"/>
      <c r="F76" s="58"/>
      <c r="G76" s="47">
        <f>G75+Tableau1[[#This Row],[Appel Olliade]]-Tableau1[[#This Row],[Règlt SCI]]</f>
        <v>5270</v>
      </c>
      <c r="H76"/>
    </row>
    <row r="77" spans="1:16" x14ac:dyDescent="0.3">
      <c r="A77" s="54">
        <v>45292</v>
      </c>
      <c r="B77" s="57" t="s">
        <v>6</v>
      </c>
      <c r="C77" s="48" t="s">
        <v>9</v>
      </c>
      <c r="D77" s="49">
        <v>579.22</v>
      </c>
      <c r="E77" s="49"/>
      <c r="F77" s="58"/>
      <c r="G77" s="47">
        <f>G76+Tableau1[[#This Row],[Appel Olliade]]-Tableau1[[#This Row],[Règlt SCI]]</f>
        <v>5849.22</v>
      </c>
      <c r="H77"/>
    </row>
    <row r="78" spans="1:16" x14ac:dyDescent="0.3">
      <c r="A78" s="54">
        <v>45292</v>
      </c>
      <c r="B78" s="57" t="s">
        <v>6</v>
      </c>
      <c r="C78" s="48" t="s">
        <v>10</v>
      </c>
      <c r="D78" s="49">
        <v>715.73</v>
      </c>
      <c r="E78" s="49"/>
      <c r="F78" s="58"/>
      <c r="G78" s="47">
        <f>G77+Tableau1[[#This Row],[Appel Olliade]]-Tableau1[[#This Row],[Règlt SCI]]</f>
        <v>6564.9500000000007</v>
      </c>
    </row>
    <row r="79" spans="1:16" x14ac:dyDescent="0.3">
      <c r="H79" s="102"/>
    </row>
    <row r="80" spans="1:16" x14ac:dyDescent="0.3">
      <c r="A80"/>
      <c r="D80" t="s">
        <v>68</v>
      </c>
      <c r="E80"/>
      <c r="F80" s="9"/>
      <c r="G80"/>
      <c r="H80" s="113"/>
    </row>
    <row r="81" spans="1:8" x14ac:dyDescent="0.3">
      <c r="A81"/>
      <c r="E81"/>
      <c r="F81" s="9"/>
      <c r="G81"/>
      <c r="H81" s="113"/>
    </row>
    <row r="82" spans="1:8" x14ac:dyDescent="0.3">
      <c r="H82" s="113"/>
    </row>
    <row r="83" spans="1:8" x14ac:dyDescent="0.3">
      <c r="A83" s="21" t="s">
        <v>0</v>
      </c>
      <c r="B83" s="9" t="s">
        <v>1</v>
      </c>
      <c r="C83" s="9" t="s">
        <v>2</v>
      </c>
      <c r="D83" s="9" t="s">
        <v>131</v>
      </c>
      <c r="E83" s="67" t="s">
        <v>130</v>
      </c>
      <c r="F83" s="109" t="s">
        <v>4</v>
      </c>
      <c r="G83" s="102" t="s">
        <v>5</v>
      </c>
      <c r="H83" s="113"/>
    </row>
    <row r="84" spans="1:8" x14ac:dyDescent="0.3">
      <c r="A84" s="89">
        <v>45292</v>
      </c>
      <c r="B84" s="71" t="s">
        <v>39</v>
      </c>
      <c r="C84" s="72" t="s">
        <v>40</v>
      </c>
      <c r="D84" s="73"/>
      <c r="E84" s="74">
        <v>2500</v>
      </c>
      <c r="F84" s="75" t="s">
        <v>72</v>
      </c>
      <c r="G84" s="105">
        <v>2500</v>
      </c>
      <c r="H84" s="113"/>
    </row>
    <row r="85" spans="1:8" x14ac:dyDescent="0.3">
      <c r="A85" s="90">
        <v>45292</v>
      </c>
      <c r="B85" s="76" t="s">
        <v>6</v>
      </c>
      <c r="C85" s="77" t="s">
        <v>41</v>
      </c>
      <c r="D85" s="78"/>
      <c r="E85" s="79">
        <v>2500</v>
      </c>
      <c r="F85" s="80" t="s">
        <v>72</v>
      </c>
      <c r="G85" s="106">
        <f>G84+Tableau2[[#This Row],[Charges annuel]]+Tableau2[[#This Row],[Provisions]]</f>
        <v>5000</v>
      </c>
      <c r="H85" s="113"/>
    </row>
    <row r="86" spans="1:8" x14ac:dyDescent="0.3">
      <c r="A86" s="89">
        <v>45292</v>
      </c>
      <c r="B86" s="81" t="s">
        <v>12</v>
      </c>
      <c r="C86" s="82" t="s">
        <v>42</v>
      </c>
      <c r="D86" s="83"/>
      <c r="E86" s="84">
        <v>2500</v>
      </c>
      <c r="F86" s="85" t="s">
        <v>72</v>
      </c>
      <c r="G86" s="106">
        <f>G85+Tableau2[[#This Row],[Charges annuel]]+Tableau2[[#This Row],[Provisions]]</f>
        <v>7500</v>
      </c>
      <c r="H86" s="113"/>
    </row>
    <row r="87" spans="1:8" x14ac:dyDescent="0.3">
      <c r="A87" s="90">
        <v>45292</v>
      </c>
      <c r="B87" s="76" t="s">
        <v>43</v>
      </c>
      <c r="C87" s="77" t="s">
        <v>42</v>
      </c>
      <c r="D87" s="78"/>
      <c r="E87" s="79">
        <v>2500</v>
      </c>
      <c r="F87" s="80" t="s">
        <v>72</v>
      </c>
      <c r="G87" s="106">
        <f>G86+Tableau2[[#This Row],[Charges annuel]]+Tableau2[[#This Row],[Provisions]]</f>
        <v>10000</v>
      </c>
      <c r="H87" s="113"/>
    </row>
    <row r="88" spans="1:8" x14ac:dyDescent="0.3">
      <c r="A88" s="89"/>
      <c r="B88" s="81"/>
      <c r="C88" s="82" t="s">
        <v>69</v>
      </c>
      <c r="D88" s="86">
        <v>-10052.629999999999</v>
      </c>
      <c r="E88" s="84"/>
      <c r="F88" s="85" t="s">
        <v>72</v>
      </c>
      <c r="G88" s="106">
        <f>G87+Tableau2[[#This Row],[Charges annuel]]+Tableau2[[#This Row],[Provisions]]</f>
        <v>-52.6299999999992</v>
      </c>
      <c r="H88" s="113"/>
    </row>
    <row r="89" spans="1:8" x14ac:dyDescent="0.3">
      <c r="A89" s="90">
        <v>45665</v>
      </c>
      <c r="B89" s="76"/>
      <c r="C89" s="87" t="s">
        <v>94</v>
      </c>
      <c r="D89" s="78"/>
      <c r="E89" s="79">
        <v>52.63</v>
      </c>
      <c r="F89" s="80" t="s">
        <v>72</v>
      </c>
      <c r="G89" s="106">
        <f>G88+Tableau2[[#This Row],[Charges annuel]]+Tableau2[[#This Row],[Provisions]]</f>
        <v>8.0291329140891321E-13</v>
      </c>
      <c r="H89" s="113"/>
    </row>
    <row r="90" spans="1:8" x14ac:dyDescent="0.3">
      <c r="A90" s="89">
        <v>45292</v>
      </c>
      <c r="B90" s="81" t="s">
        <v>44</v>
      </c>
      <c r="C90" s="82" t="s">
        <v>45</v>
      </c>
      <c r="D90" s="83"/>
      <c r="E90" s="84">
        <v>2200</v>
      </c>
      <c r="F90" s="85" t="s">
        <v>65</v>
      </c>
      <c r="G90" s="106">
        <f>G89+Tableau2[[#This Row],[Charges annuel]]+Tableau2[[#This Row],[Provisions]]</f>
        <v>2200.0000000000009</v>
      </c>
      <c r="H90" s="113"/>
    </row>
    <row r="91" spans="1:8" x14ac:dyDescent="0.3">
      <c r="A91" s="90">
        <v>45292</v>
      </c>
      <c r="B91" s="76" t="s">
        <v>46</v>
      </c>
      <c r="C91" s="77" t="s">
        <v>47</v>
      </c>
      <c r="D91" s="78"/>
      <c r="E91" s="79">
        <v>2200</v>
      </c>
      <c r="F91" s="80" t="s">
        <v>65</v>
      </c>
      <c r="G91" s="106">
        <f>G90+Tableau2[[#This Row],[Charges annuel]]+Tableau2[[#This Row],[Provisions]]</f>
        <v>4400.0000000000009</v>
      </c>
      <c r="H91" s="113"/>
    </row>
    <row r="92" spans="1:8" x14ac:dyDescent="0.3">
      <c r="A92" s="89">
        <v>45292</v>
      </c>
      <c r="B92" s="81" t="s">
        <v>48</v>
      </c>
      <c r="C92" s="82" t="s">
        <v>49</v>
      </c>
      <c r="D92" s="83"/>
      <c r="E92" s="84">
        <v>2200</v>
      </c>
      <c r="F92" s="85" t="s">
        <v>65</v>
      </c>
      <c r="G92" s="106">
        <f>G91+Tableau2[[#This Row],[Charges annuel]]+Tableau2[[#This Row],[Provisions]]</f>
        <v>6600.0000000000009</v>
      </c>
      <c r="H92" s="113"/>
    </row>
    <row r="93" spans="1:8" x14ac:dyDescent="0.3">
      <c r="A93" s="90">
        <v>45292</v>
      </c>
      <c r="B93" s="76" t="s">
        <v>50</v>
      </c>
      <c r="C93" s="77" t="s">
        <v>51</v>
      </c>
      <c r="D93" s="78"/>
      <c r="E93" s="79">
        <v>2200</v>
      </c>
      <c r="F93" s="80" t="s">
        <v>65</v>
      </c>
      <c r="G93" s="106">
        <f>G92+Tableau2[[#This Row],[Charges annuel]]+Tableau2[[#This Row],[Provisions]]</f>
        <v>8800</v>
      </c>
      <c r="H93" s="113"/>
    </row>
    <row r="94" spans="1:8" x14ac:dyDescent="0.3">
      <c r="A94" s="89"/>
      <c r="B94" s="81"/>
      <c r="C94" s="82" t="s">
        <v>70</v>
      </c>
      <c r="D94" s="86">
        <v>-10948.07</v>
      </c>
      <c r="E94" s="84"/>
      <c r="F94" s="85" t="s">
        <v>65</v>
      </c>
      <c r="G94" s="106">
        <f>G93+Tableau2[[#This Row],[Charges annuel]]+Tableau2[[#This Row],[Provisions]]</f>
        <v>-2148.0699999999997</v>
      </c>
      <c r="H94" s="113"/>
    </row>
    <row r="95" spans="1:8" x14ac:dyDescent="0.3">
      <c r="A95" s="90">
        <v>45665</v>
      </c>
      <c r="B95" s="76"/>
      <c r="C95" s="87" t="s">
        <v>95</v>
      </c>
      <c r="D95" s="78"/>
      <c r="E95" s="79">
        <v>2148.0700000000002</v>
      </c>
      <c r="F95" s="80" t="s">
        <v>65</v>
      </c>
      <c r="G95" s="106">
        <f>G94+Tableau2[[#This Row],[Charges annuel]]+Tableau2[[#This Row],[Provisions]]</f>
        <v>0</v>
      </c>
      <c r="H95" s="113"/>
    </row>
    <row r="96" spans="1:8" x14ac:dyDescent="0.3">
      <c r="A96" s="89">
        <v>45292</v>
      </c>
      <c r="B96" s="81" t="s">
        <v>52</v>
      </c>
      <c r="C96" s="82" t="s">
        <v>53</v>
      </c>
      <c r="D96" s="83"/>
      <c r="E96" s="84">
        <v>2200</v>
      </c>
      <c r="F96" s="85" t="s">
        <v>73</v>
      </c>
      <c r="G96" s="106">
        <f>G95+Tableau2[[#This Row],[Charges annuel]]+Tableau2[[#This Row],[Provisions]]</f>
        <v>2200</v>
      </c>
      <c r="H96" s="113"/>
    </row>
    <row r="97" spans="1:8" x14ac:dyDescent="0.3">
      <c r="A97" s="90">
        <v>45292</v>
      </c>
      <c r="B97" s="76" t="s">
        <v>54</v>
      </c>
      <c r="C97" s="77" t="s">
        <v>55</v>
      </c>
      <c r="D97" s="78"/>
      <c r="E97" s="79">
        <v>2200</v>
      </c>
      <c r="F97" s="80" t="s">
        <v>73</v>
      </c>
      <c r="G97" s="106">
        <f>G96+Tableau2[[#This Row],[Charges annuel]]+Tableau2[[#This Row],[Provisions]]</f>
        <v>4400</v>
      </c>
      <c r="H97" s="113"/>
    </row>
    <row r="98" spans="1:8" x14ac:dyDescent="0.3">
      <c r="A98" s="89">
        <v>45292</v>
      </c>
      <c r="B98" s="81" t="s">
        <v>56</v>
      </c>
      <c r="C98" s="82" t="s">
        <v>57</v>
      </c>
      <c r="D98" s="83"/>
      <c r="E98" s="84">
        <v>2200</v>
      </c>
      <c r="F98" s="85" t="s">
        <v>73</v>
      </c>
      <c r="G98" s="106">
        <f>G97+Tableau2[[#This Row],[Charges annuel]]+Tableau2[[#This Row],[Provisions]]</f>
        <v>6600</v>
      </c>
      <c r="H98" s="113"/>
    </row>
    <row r="99" spans="1:8" x14ac:dyDescent="0.3">
      <c r="A99" s="90">
        <v>45292</v>
      </c>
      <c r="B99" s="76" t="s">
        <v>58</v>
      </c>
      <c r="C99" s="77" t="s">
        <v>59</v>
      </c>
      <c r="D99" s="78"/>
      <c r="E99" s="79">
        <v>2200</v>
      </c>
      <c r="F99" s="80" t="s">
        <v>73</v>
      </c>
      <c r="G99" s="106">
        <f>G98+Tableau2[[#This Row],[Charges annuel]]+Tableau2[[#This Row],[Provisions]]</f>
        <v>8800</v>
      </c>
      <c r="H99" s="113"/>
    </row>
    <row r="100" spans="1:8" x14ac:dyDescent="0.3">
      <c r="A100" s="89"/>
      <c r="B100" s="81"/>
      <c r="C100" s="82" t="s">
        <v>71</v>
      </c>
      <c r="D100" s="86">
        <v>-14658.45</v>
      </c>
      <c r="E100" s="84"/>
      <c r="F100" s="85" t="s">
        <v>73</v>
      </c>
      <c r="G100" s="106">
        <f>G99+Tableau2[[#This Row],[Charges annuel]]+Tableau2[[#This Row],[Provisions]]</f>
        <v>-5858.4500000000007</v>
      </c>
      <c r="H100" s="113"/>
    </row>
    <row r="101" spans="1:8" x14ac:dyDescent="0.3">
      <c r="A101" s="90">
        <v>45665</v>
      </c>
      <c r="B101" s="76"/>
      <c r="C101" s="87" t="s">
        <v>96</v>
      </c>
      <c r="D101" s="78"/>
      <c r="E101" s="79">
        <v>5858.45</v>
      </c>
      <c r="F101" s="80" t="s">
        <v>73</v>
      </c>
      <c r="G101" s="106">
        <f>G100+Tableau2[[#This Row],[Charges annuel]]+Tableau2[[#This Row],[Provisions]]</f>
        <v>0</v>
      </c>
      <c r="H101" s="113"/>
    </row>
    <row r="102" spans="1:8" x14ac:dyDescent="0.3">
      <c r="A102" s="89">
        <v>45294</v>
      </c>
      <c r="B102" s="81" t="s">
        <v>60</v>
      </c>
      <c r="C102" s="82" t="s">
        <v>98</v>
      </c>
      <c r="D102" s="83"/>
      <c r="E102" s="84">
        <v>2500</v>
      </c>
      <c r="F102" s="85"/>
      <c r="G102" s="106">
        <f>G101+Tableau2[[#This Row],[Charges annuel]]+Tableau2[[#This Row],[Provisions]]</f>
        <v>2500</v>
      </c>
      <c r="H102" s="113"/>
    </row>
    <row r="103" spans="1:8" x14ac:dyDescent="0.3">
      <c r="A103" s="90">
        <v>45385</v>
      </c>
      <c r="B103" s="76" t="s">
        <v>61</v>
      </c>
      <c r="C103" s="77" t="s">
        <v>99</v>
      </c>
      <c r="D103" s="78"/>
      <c r="E103" s="79">
        <v>2500</v>
      </c>
      <c r="F103" s="80"/>
      <c r="G103" s="106">
        <f>G102+Tableau2[[#This Row],[Charges annuel]]+Tableau2[[#This Row],[Provisions]]</f>
        <v>5000</v>
      </c>
      <c r="H103" s="113"/>
    </row>
    <row r="104" spans="1:8" x14ac:dyDescent="0.3">
      <c r="A104" s="89">
        <v>45475</v>
      </c>
      <c r="B104" s="81" t="s">
        <v>62</v>
      </c>
      <c r="C104" s="82" t="s">
        <v>100</v>
      </c>
      <c r="D104" s="83"/>
      <c r="E104" s="84">
        <v>2500</v>
      </c>
      <c r="F104" s="85"/>
      <c r="G104" s="106">
        <f>G103+Tableau2[[#This Row],[Charges annuel]]+Tableau2[[#This Row],[Provisions]]</f>
        <v>7500</v>
      </c>
      <c r="H104" s="113"/>
    </row>
    <row r="105" spans="1:8" x14ac:dyDescent="0.3">
      <c r="A105" s="90">
        <v>45546</v>
      </c>
      <c r="B105" s="76" t="s">
        <v>63</v>
      </c>
      <c r="C105" s="77" t="s">
        <v>101</v>
      </c>
      <c r="D105" s="78"/>
      <c r="E105" s="79">
        <v>2500</v>
      </c>
      <c r="F105" s="80"/>
      <c r="G105" s="106">
        <f>G104+Tableau2[[#This Row],[Charges annuel]]+Tableau2[[#This Row],[Provisions]]</f>
        <v>10000</v>
      </c>
      <c r="H105" s="113"/>
    </row>
    <row r="106" spans="1:8" x14ac:dyDescent="0.3">
      <c r="A106" s="89">
        <v>45636</v>
      </c>
      <c r="B106" s="81"/>
      <c r="C106" s="82" t="s">
        <v>102</v>
      </c>
      <c r="D106" s="83"/>
      <c r="E106" s="84">
        <v>3000</v>
      </c>
      <c r="F106" s="85"/>
      <c r="G106" s="106">
        <f>G105+Tableau2[[#This Row],[Charges annuel]]+Tableau2[[#This Row],[Provisions]]</f>
        <v>13000</v>
      </c>
      <c r="H106" s="113"/>
    </row>
    <row r="107" spans="1:8" x14ac:dyDescent="0.3">
      <c r="A107" s="97"/>
      <c r="B107" s="98"/>
      <c r="C107" s="99"/>
      <c r="D107" s="100"/>
      <c r="E107" s="101"/>
      <c r="F107" s="101"/>
      <c r="G107" s="106">
        <f>G106+Tableau2[[#This Row],[Charges annuel]]+Tableau2[[#This Row],[Provisions]]</f>
        <v>13000</v>
      </c>
      <c r="H107" s="113"/>
    </row>
    <row r="108" spans="1:8" x14ac:dyDescent="0.3">
      <c r="A108" s="91">
        <v>45546</v>
      </c>
      <c r="B108" s="92" t="s">
        <v>63</v>
      </c>
      <c r="C108" s="93" t="s">
        <v>64</v>
      </c>
      <c r="D108" s="94">
        <v>-201839.48</v>
      </c>
      <c r="E108" s="95"/>
      <c r="F108" s="96"/>
      <c r="G108" s="106">
        <f>G107+Tableau2[[#This Row],[Charges annuel]]+Tableau2[[#This Row],[Provisions]]</f>
        <v>-188839.48</v>
      </c>
    </row>
    <row r="109" spans="1:8" x14ac:dyDescent="0.3">
      <c r="A109" s="90">
        <v>45567</v>
      </c>
      <c r="B109" s="76" t="s">
        <v>66</v>
      </c>
      <c r="C109" s="77" t="s">
        <v>67</v>
      </c>
      <c r="D109" s="78"/>
      <c r="E109" s="79">
        <v>201839.48</v>
      </c>
      <c r="F109" s="80"/>
      <c r="G109" s="106">
        <f>G108+Tableau2[[#This Row],[Charges annuel]]+Tableau2[[#This Row],[Provisions]]</f>
        <v>13000</v>
      </c>
    </row>
    <row r="110" spans="1:8" x14ac:dyDescent="0.3">
      <c r="A110" s="89">
        <v>45636</v>
      </c>
      <c r="B110" s="81"/>
      <c r="C110" s="82" t="s">
        <v>97</v>
      </c>
      <c r="D110" s="84">
        <v>-221168.63</v>
      </c>
      <c r="E110" s="83"/>
      <c r="F110" s="88"/>
      <c r="G110" s="106">
        <f>G109+Tableau2[[#This Row],[Charges annuel]]+Tableau2[[#This Row],[Provisions]]</f>
        <v>-208168.63</v>
      </c>
    </row>
    <row r="111" spans="1:8" x14ac:dyDescent="0.3">
      <c r="A111" s="90">
        <v>45665</v>
      </c>
      <c r="B111" s="76"/>
      <c r="C111" s="77" t="s">
        <v>67</v>
      </c>
      <c r="D111" s="78"/>
      <c r="E111" s="79">
        <v>221168.63</v>
      </c>
      <c r="F111" s="80"/>
      <c r="G111" s="107">
        <f>G110+Tableau2[[#This Row],[Charges annuel]]+Tableau2[[#This Row],[Provisions]]</f>
        <v>13000</v>
      </c>
    </row>
  </sheetData>
  <mergeCells count="2">
    <mergeCell ref="A2:G2"/>
    <mergeCell ref="I27:J27"/>
  </mergeCells>
  <phoneticPr fontId="7" type="noConversion"/>
  <pageMargins left="0.19685039370078741" right="0.31496062992125984" top="0.55118110236220474" bottom="0.55118110236220474" header="0.31496062992125984" footer="0.31496062992125984"/>
  <pageSetup paperSize="9" orientation="landscape" r:id="rId1"/>
  <rowBreaks count="2" manualBreakCount="2">
    <brk id="27" max="16383" man="1"/>
    <brk id="58" max="16383" man="1"/>
  </rowBreaks>
  <legacy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9A7DF-E110-4B72-B5B8-152F6E0CBEB5}">
  <dimension ref="B2:M52"/>
  <sheetViews>
    <sheetView workbookViewId="0">
      <selection activeCell="A19" sqref="A1:A1048576"/>
    </sheetView>
  </sheetViews>
  <sheetFormatPr baseColWidth="10" defaultRowHeight="14.4" x14ac:dyDescent="0.3"/>
  <cols>
    <col min="2" max="2" width="10.109375" style="21" bestFit="1" customWidth="1"/>
    <col min="3" max="3" width="11.21875" style="9" bestFit="1" customWidth="1"/>
    <col min="4" max="4" width="8.77734375" customWidth="1"/>
    <col min="5" max="5" width="39.21875" bestFit="1" customWidth="1"/>
    <col min="6" max="6" width="10.77734375" style="37" customWidth="1"/>
    <col min="7" max="7" width="10.77734375" style="14" customWidth="1"/>
    <col min="8" max="8" width="10.77734375" style="41" customWidth="1"/>
    <col min="9" max="9" width="10.33203125" style="2" bestFit="1" customWidth="1"/>
    <col min="10" max="10" width="11.88671875" bestFit="1" customWidth="1"/>
    <col min="12" max="12" width="11.5546875" style="9"/>
  </cols>
  <sheetData>
    <row r="2" spans="2:12" x14ac:dyDescent="0.3">
      <c r="E2">
        <v>4671100</v>
      </c>
    </row>
    <row r="4" spans="2:12" x14ac:dyDescent="0.3">
      <c r="B4" s="21" t="s">
        <v>0</v>
      </c>
      <c r="C4" s="9" t="s">
        <v>1</v>
      </c>
      <c r="D4" t="s">
        <v>2</v>
      </c>
      <c r="E4" s="9" t="s">
        <v>37</v>
      </c>
      <c r="F4" s="37" t="s">
        <v>3</v>
      </c>
      <c r="G4" s="14" t="s">
        <v>36</v>
      </c>
      <c r="H4" s="25" t="s">
        <v>4</v>
      </c>
      <c r="I4" s="2" t="s">
        <v>5</v>
      </c>
      <c r="J4" t="s">
        <v>38</v>
      </c>
      <c r="L4"/>
    </row>
    <row r="5" spans="2:12" x14ac:dyDescent="0.3">
      <c r="B5" s="43">
        <v>43831</v>
      </c>
      <c r="C5" s="44"/>
      <c r="D5" s="17"/>
      <c r="E5" s="11" t="s">
        <v>78</v>
      </c>
      <c r="F5" s="18">
        <v>2880.25</v>
      </c>
      <c r="G5" s="24"/>
      <c r="H5" s="40"/>
      <c r="I5" s="3">
        <f>SUM($F5:H$5)</f>
        <v>2880.25</v>
      </c>
      <c r="L5"/>
    </row>
    <row r="6" spans="2:12" x14ac:dyDescent="0.3">
      <c r="B6" s="22">
        <v>43857</v>
      </c>
      <c r="C6" s="44"/>
      <c r="D6" s="4"/>
      <c r="E6" s="11" t="s">
        <v>79</v>
      </c>
      <c r="F6" s="5"/>
      <c r="G6" s="15"/>
      <c r="H6" s="40">
        <v>-2880.25</v>
      </c>
      <c r="I6" s="3">
        <f>SUM($F$5:H6)</f>
        <v>0</v>
      </c>
      <c r="L6"/>
    </row>
    <row r="7" spans="2:12" x14ac:dyDescent="0.3">
      <c r="B7" s="43">
        <v>43922</v>
      </c>
      <c r="C7" s="44"/>
      <c r="D7" s="17"/>
      <c r="E7" s="11" t="s">
        <v>80</v>
      </c>
      <c r="F7" s="5">
        <v>2880.25</v>
      </c>
      <c r="G7" s="15"/>
      <c r="H7" s="40"/>
      <c r="I7" s="3">
        <f>SUM($F$5:H7)</f>
        <v>2880.25</v>
      </c>
      <c r="L7"/>
    </row>
    <row r="8" spans="2:12" x14ac:dyDescent="0.3">
      <c r="B8" s="22">
        <v>43990</v>
      </c>
      <c r="C8" s="44"/>
      <c r="D8" s="32"/>
      <c r="E8" s="11" t="s">
        <v>79</v>
      </c>
      <c r="F8" s="5"/>
      <c r="G8" s="15"/>
      <c r="H8" s="40">
        <v>-2880.25</v>
      </c>
      <c r="I8" s="3">
        <f>SUM($F$5:H8)</f>
        <v>0</v>
      </c>
      <c r="L8"/>
    </row>
    <row r="9" spans="2:12" x14ac:dyDescent="0.3">
      <c r="B9" s="22">
        <v>44013</v>
      </c>
      <c r="C9" s="44"/>
      <c r="D9" s="32"/>
      <c r="E9" s="11" t="s">
        <v>81</v>
      </c>
      <c r="F9" s="5">
        <v>2880.25</v>
      </c>
      <c r="G9" s="15"/>
      <c r="H9" s="40"/>
      <c r="I9" s="3">
        <f>SUM($F$5:H9)</f>
        <v>2880.25</v>
      </c>
      <c r="L9"/>
    </row>
    <row r="10" spans="2:12" x14ac:dyDescent="0.3">
      <c r="B10" s="22">
        <v>44018</v>
      </c>
      <c r="C10" s="44"/>
      <c r="D10" s="32"/>
      <c r="E10" s="11" t="s">
        <v>79</v>
      </c>
      <c r="F10" s="5"/>
      <c r="G10" s="15"/>
      <c r="H10" s="40">
        <v>-2880.25</v>
      </c>
      <c r="I10" s="3">
        <f>SUM($F$5:H10)</f>
        <v>0</v>
      </c>
      <c r="L10"/>
    </row>
    <row r="11" spans="2:12" x14ac:dyDescent="0.3">
      <c r="B11" s="22">
        <v>44022</v>
      </c>
      <c r="C11" s="44"/>
      <c r="D11" s="32"/>
      <c r="E11" s="11" t="s">
        <v>79</v>
      </c>
      <c r="F11" s="5"/>
      <c r="G11" s="15"/>
      <c r="H11" s="40">
        <v>-181.24</v>
      </c>
      <c r="I11" s="3">
        <f>SUM($F$5:H11)</f>
        <v>-181.24</v>
      </c>
      <c r="L11"/>
    </row>
    <row r="12" spans="2:12" x14ac:dyDescent="0.3">
      <c r="B12" s="22">
        <v>44027</v>
      </c>
      <c r="C12" s="44"/>
      <c r="D12" s="32"/>
      <c r="E12" s="11" t="s">
        <v>83</v>
      </c>
      <c r="F12" s="5">
        <v>181.24</v>
      </c>
      <c r="G12" s="15"/>
      <c r="H12" s="40"/>
      <c r="I12" s="3">
        <f>SUM($F$5:H12)</f>
        <v>0</v>
      </c>
      <c r="L12"/>
    </row>
    <row r="13" spans="2:12" x14ac:dyDescent="0.3">
      <c r="B13" s="43">
        <v>44105</v>
      </c>
      <c r="C13" s="44"/>
      <c r="D13" s="32"/>
      <c r="E13" s="11" t="s">
        <v>82</v>
      </c>
      <c r="F13" s="5">
        <v>2880.25</v>
      </c>
      <c r="G13" s="15"/>
      <c r="H13" s="40"/>
      <c r="I13" s="3">
        <f>SUM($F$5:H13)</f>
        <v>2880.25</v>
      </c>
      <c r="J13" s="9" t="s">
        <v>87</v>
      </c>
      <c r="L13"/>
    </row>
    <row r="14" spans="2:12" x14ac:dyDescent="0.3">
      <c r="B14" s="22">
        <v>44126</v>
      </c>
      <c r="C14" s="44"/>
      <c r="D14" s="32"/>
      <c r="E14" s="11" t="s">
        <v>79</v>
      </c>
      <c r="F14" s="5"/>
      <c r="G14" s="15"/>
      <c r="H14" s="40">
        <v>-2880.25</v>
      </c>
      <c r="I14" s="3">
        <f>SUM($F$5:H14)</f>
        <v>0</v>
      </c>
      <c r="L14"/>
    </row>
    <row r="15" spans="2:12" x14ac:dyDescent="0.3">
      <c r="B15" s="22">
        <v>44197</v>
      </c>
      <c r="C15" s="44"/>
      <c r="D15" s="32"/>
      <c r="E15" s="11" t="s">
        <v>8</v>
      </c>
      <c r="F15" s="5">
        <v>2880.25</v>
      </c>
      <c r="G15" s="15"/>
      <c r="H15" s="40"/>
      <c r="I15" s="3">
        <f>SUM($F$5:H15)</f>
        <v>2880.25</v>
      </c>
      <c r="L15"/>
    </row>
    <row r="16" spans="2:12" x14ac:dyDescent="0.3">
      <c r="B16" s="22">
        <v>44197</v>
      </c>
      <c r="C16" s="44"/>
      <c r="D16" s="32"/>
      <c r="E16" s="11" t="s">
        <v>8</v>
      </c>
      <c r="F16" s="5">
        <v>2479.5</v>
      </c>
      <c r="G16" s="15"/>
      <c r="H16" s="40"/>
      <c r="I16" s="3">
        <f>SUM($F$5:H16)</f>
        <v>5359.75</v>
      </c>
      <c r="L16"/>
    </row>
    <row r="17" spans="2:12" x14ac:dyDescent="0.3">
      <c r="B17" s="22">
        <v>44214</v>
      </c>
      <c r="C17" s="44"/>
      <c r="D17" s="32"/>
      <c r="E17" s="11" t="s">
        <v>79</v>
      </c>
      <c r="F17" s="5"/>
      <c r="G17" s="15"/>
      <c r="H17" s="40">
        <v>-2880.25</v>
      </c>
      <c r="I17" s="3">
        <f>SUM($F$5:H17)</f>
        <v>2479.5</v>
      </c>
      <c r="L17"/>
    </row>
    <row r="18" spans="2:12" x14ac:dyDescent="0.3">
      <c r="B18" s="31"/>
      <c r="C18" s="44"/>
      <c r="D18" s="32"/>
      <c r="E18" s="11" t="s">
        <v>88</v>
      </c>
      <c r="F18" s="5">
        <v>-2650.64</v>
      </c>
      <c r="G18" s="15"/>
      <c r="H18" s="40"/>
      <c r="I18" s="3">
        <f>SUM($F$5:H18)</f>
        <v>-171.13999999999987</v>
      </c>
      <c r="L18"/>
    </row>
    <row r="19" spans="2:12" x14ac:dyDescent="0.3">
      <c r="B19" s="31"/>
      <c r="C19" s="44"/>
      <c r="D19" s="32"/>
      <c r="E19" s="11" t="s">
        <v>89</v>
      </c>
      <c r="F19" s="5">
        <v>-2061</v>
      </c>
      <c r="G19" s="15"/>
      <c r="H19" s="40"/>
      <c r="I19" s="3">
        <f>SUM($F$5:H19)</f>
        <v>-2232.14</v>
      </c>
      <c r="L19"/>
    </row>
    <row r="20" spans="2:12" x14ac:dyDescent="0.3">
      <c r="B20" s="43">
        <v>44256</v>
      </c>
      <c r="C20" s="4" t="s">
        <v>6</v>
      </c>
      <c r="D20" s="4" t="s">
        <v>7</v>
      </c>
      <c r="E20" s="11" t="s">
        <v>10</v>
      </c>
      <c r="F20" s="18">
        <v>715.73</v>
      </c>
      <c r="G20" s="15"/>
      <c r="H20" s="40"/>
      <c r="I20" s="3">
        <f>SUM($F$5:H20)</f>
        <v>-1516.4099999999999</v>
      </c>
      <c r="L20"/>
    </row>
    <row r="21" spans="2:12" x14ac:dyDescent="0.3">
      <c r="B21" s="43">
        <v>44256</v>
      </c>
      <c r="C21" s="4" t="s">
        <v>6</v>
      </c>
      <c r="D21" s="4" t="s">
        <v>7</v>
      </c>
      <c r="E21" s="11" t="s">
        <v>9</v>
      </c>
      <c r="F21" s="18">
        <v>579.22</v>
      </c>
      <c r="G21" s="15"/>
      <c r="H21" s="40"/>
      <c r="I21" s="3">
        <f>SUM($F$5:H21)</f>
        <v>-937.18999999999983</v>
      </c>
      <c r="L21"/>
    </row>
    <row r="22" spans="2:12" x14ac:dyDescent="0.3">
      <c r="B22" s="22">
        <v>44372</v>
      </c>
      <c r="C22" s="44"/>
      <c r="D22" s="4"/>
      <c r="E22" s="11" t="s">
        <v>84</v>
      </c>
      <c r="F22" s="5"/>
      <c r="G22" s="15"/>
      <c r="H22" s="40">
        <v>-292.89999999999998</v>
      </c>
      <c r="I22" s="3">
        <f>SUM($F$5:H22)</f>
        <v>-1230.0899999999997</v>
      </c>
      <c r="L22"/>
    </row>
    <row r="23" spans="2:12" x14ac:dyDescent="0.3">
      <c r="B23" s="22">
        <v>44372</v>
      </c>
      <c r="C23" s="44"/>
      <c r="D23" s="32"/>
      <c r="E23" s="11" t="s">
        <v>85</v>
      </c>
      <c r="F23" s="5"/>
      <c r="G23" s="15"/>
      <c r="H23" s="40">
        <v>-523.54</v>
      </c>
      <c r="I23" s="3">
        <f>SUM($F$5:H23)</f>
        <v>-1753.6299999999997</v>
      </c>
      <c r="L23"/>
    </row>
    <row r="24" spans="2:12" x14ac:dyDescent="0.3">
      <c r="B24" s="22">
        <v>44378</v>
      </c>
      <c r="D24" s="32"/>
      <c r="E24" s="11" t="s">
        <v>13</v>
      </c>
      <c r="F24" s="5">
        <v>2479.5</v>
      </c>
      <c r="G24" s="15"/>
      <c r="H24" s="38"/>
      <c r="I24" s="3">
        <f>SUM($F$5:H24)</f>
        <v>725.87000000000035</v>
      </c>
      <c r="L24"/>
    </row>
    <row r="25" spans="2:12" x14ac:dyDescent="0.3">
      <c r="B25" s="43">
        <v>44397</v>
      </c>
      <c r="D25" s="32"/>
      <c r="E25" s="11" t="s">
        <v>86</v>
      </c>
      <c r="F25" s="5"/>
      <c r="G25" s="15"/>
      <c r="H25" s="38">
        <v>-2479.5</v>
      </c>
      <c r="I25" s="3">
        <f>SUM($F$5:H25)</f>
        <v>-1753.6299999999997</v>
      </c>
      <c r="L25"/>
    </row>
    <row r="26" spans="2:12" x14ac:dyDescent="0.3">
      <c r="B26" s="45">
        <v>45292</v>
      </c>
      <c r="C26" s="4" t="s">
        <v>6</v>
      </c>
      <c r="D26" s="4" t="s">
        <v>7</v>
      </c>
      <c r="E26" s="11" t="s">
        <v>8</v>
      </c>
      <c r="F26" s="18">
        <v>2479.5</v>
      </c>
      <c r="G26" s="15" t="s">
        <v>72</v>
      </c>
      <c r="H26" s="33"/>
      <c r="I26" s="46">
        <f>SUM($F$5:H26)</f>
        <v>725.87000000000035</v>
      </c>
      <c r="L26"/>
    </row>
    <row r="27" spans="2:12" x14ac:dyDescent="0.3">
      <c r="B27" s="22">
        <v>45292</v>
      </c>
      <c r="C27" s="4" t="s">
        <v>6</v>
      </c>
      <c r="D27" s="4" t="s">
        <v>7</v>
      </c>
      <c r="E27" s="11" t="s">
        <v>11</v>
      </c>
      <c r="F27" s="18">
        <v>2479.5</v>
      </c>
      <c r="G27" s="15" t="s">
        <v>72</v>
      </c>
      <c r="H27" s="33"/>
      <c r="I27" s="3">
        <f>SUM($F$5:H27)</f>
        <v>3205.3700000000003</v>
      </c>
      <c r="L27"/>
    </row>
    <row r="28" spans="2:12" ht="13.65" customHeight="1" x14ac:dyDescent="0.3">
      <c r="B28" s="22">
        <v>45292</v>
      </c>
      <c r="C28" s="4" t="s">
        <v>12</v>
      </c>
      <c r="D28" s="4" t="s">
        <v>7</v>
      </c>
      <c r="E28" s="11" t="s">
        <v>13</v>
      </c>
      <c r="F28" s="18">
        <v>2479.5</v>
      </c>
      <c r="G28" s="15" t="s">
        <v>72</v>
      </c>
      <c r="H28" s="33"/>
      <c r="I28" s="3">
        <f>SUM($F$5:H28)</f>
        <v>5684.8700000000008</v>
      </c>
      <c r="L28"/>
    </row>
    <row r="29" spans="2:12" ht="13.65" customHeight="1" x14ac:dyDescent="0.3">
      <c r="B29" s="22">
        <v>45292</v>
      </c>
      <c r="C29" s="4" t="s">
        <v>14</v>
      </c>
      <c r="D29" s="6" t="s">
        <v>7</v>
      </c>
      <c r="E29" s="12" t="s">
        <v>15</v>
      </c>
      <c r="F29" s="18">
        <v>2479.5</v>
      </c>
      <c r="G29" s="15" t="s">
        <v>72</v>
      </c>
      <c r="H29" s="34"/>
      <c r="I29" s="3">
        <f>SUM($F$5:H29)</f>
        <v>8164.3700000000008</v>
      </c>
      <c r="L29"/>
    </row>
    <row r="30" spans="2:12" s="1" customFormat="1" x14ac:dyDescent="0.3">
      <c r="B30" s="31"/>
      <c r="C30" s="4"/>
      <c r="D30" s="32"/>
      <c r="E30" s="11" t="s">
        <v>75</v>
      </c>
      <c r="F30" s="5"/>
      <c r="G30" s="15" t="s">
        <v>72</v>
      </c>
      <c r="H30" s="38">
        <v>-10052.629999999999</v>
      </c>
      <c r="I30" s="3">
        <f>SUM($F$5:H30)</f>
        <v>-1888.2599999999984</v>
      </c>
      <c r="J30"/>
    </row>
    <row r="31" spans="2:12" x14ac:dyDescent="0.3">
      <c r="B31" s="22">
        <v>45587</v>
      </c>
      <c r="C31" s="4"/>
      <c r="D31" s="32"/>
      <c r="E31" s="42" t="s">
        <v>69</v>
      </c>
      <c r="F31" s="18">
        <v>134.63</v>
      </c>
      <c r="G31" s="15" t="s">
        <v>72</v>
      </c>
      <c r="H31" s="35"/>
      <c r="I31" s="3">
        <f>SUM($F$5:H31)</f>
        <v>-1753.6299999999983</v>
      </c>
      <c r="L31"/>
    </row>
    <row r="32" spans="2:12" x14ac:dyDescent="0.3">
      <c r="B32" s="22">
        <v>45292</v>
      </c>
      <c r="C32" s="4" t="s">
        <v>14</v>
      </c>
      <c r="D32" s="4" t="s">
        <v>7</v>
      </c>
      <c r="E32" s="11" t="s">
        <v>16</v>
      </c>
      <c r="F32" s="18">
        <v>2362.7800000000002</v>
      </c>
      <c r="G32" s="15" t="s">
        <v>65</v>
      </c>
      <c r="H32" s="38"/>
      <c r="I32" s="3">
        <f>SUM($F$5:H32)</f>
        <v>609.15000000000191</v>
      </c>
      <c r="J32" s="1"/>
      <c r="L32"/>
    </row>
    <row r="33" spans="2:13" x14ac:dyDescent="0.3">
      <c r="B33" s="22">
        <v>45292</v>
      </c>
      <c r="C33" s="4" t="s">
        <v>14</v>
      </c>
      <c r="D33" s="4" t="s">
        <v>7</v>
      </c>
      <c r="E33" s="11" t="s">
        <v>19</v>
      </c>
      <c r="F33" s="18">
        <v>2363.25</v>
      </c>
      <c r="G33" s="15" t="s">
        <v>65</v>
      </c>
      <c r="H33" s="38"/>
      <c r="I33" s="3">
        <f>SUM($F$5:H33)</f>
        <v>2972.4000000000019</v>
      </c>
    </row>
    <row r="34" spans="2:13" x14ac:dyDescent="0.3">
      <c r="B34" s="22">
        <v>45292</v>
      </c>
      <c r="C34" s="4" t="s">
        <v>14</v>
      </c>
      <c r="D34" s="4" t="s">
        <v>7</v>
      </c>
      <c r="E34" s="11" t="s">
        <v>20</v>
      </c>
      <c r="F34" s="18">
        <v>2363.25</v>
      </c>
      <c r="G34" s="15" t="s">
        <v>65</v>
      </c>
      <c r="H34" s="38"/>
      <c r="I34" s="3">
        <f>SUM($F$5:H34)</f>
        <v>5335.6500000000015</v>
      </c>
      <c r="K34" s="1"/>
      <c r="M34" s="1"/>
    </row>
    <row r="35" spans="2:13" x14ac:dyDescent="0.3">
      <c r="B35" s="22">
        <v>45292</v>
      </c>
      <c r="C35" s="4" t="s">
        <v>14</v>
      </c>
      <c r="D35" s="4" t="s">
        <v>7</v>
      </c>
      <c r="E35" s="11" t="s">
        <v>21</v>
      </c>
      <c r="F35" s="18">
        <v>2363.25</v>
      </c>
      <c r="G35" s="15" t="s">
        <v>65</v>
      </c>
      <c r="H35" s="38"/>
      <c r="I35" s="3">
        <f>SUM($F$5:H35)</f>
        <v>7698.9000000000015</v>
      </c>
      <c r="K35" s="1"/>
      <c r="M35" s="1"/>
    </row>
    <row r="36" spans="2:13" x14ac:dyDescent="0.3">
      <c r="B36" s="31"/>
      <c r="C36" s="4"/>
      <c r="D36" s="32"/>
      <c r="E36" s="11" t="s">
        <v>76</v>
      </c>
      <c r="F36" s="5"/>
      <c r="G36" s="15" t="s">
        <v>65</v>
      </c>
      <c r="H36" s="38">
        <v>-10948.09</v>
      </c>
      <c r="I36" s="3">
        <f>SUM($F$5:H36)</f>
        <v>-3249.1899999999987</v>
      </c>
    </row>
    <row r="37" spans="2:13" x14ac:dyDescent="0.3">
      <c r="B37" s="22">
        <v>45593</v>
      </c>
      <c r="C37" s="4"/>
      <c r="D37" s="32"/>
      <c r="E37" s="42" t="s">
        <v>70</v>
      </c>
      <c r="F37" s="18">
        <v>1495.09</v>
      </c>
      <c r="G37" s="15" t="s">
        <v>65</v>
      </c>
      <c r="H37" s="35"/>
      <c r="I37" s="3">
        <f>SUM($F$5:H37)</f>
        <v>-1754.0999999999988</v>
      </c>
    </row>
    <row r="38" spans="2:13" x14ac:dyDescent="0.3">
      <c r="B38" s="22">
        <v>45292</v>
      </c>
      <c r="C38" s="4" t="s">
        <v>14</v>
      </c>
      <c r="D38" s="4" t="s">
        <v>7</v>
      </c>
      <c r="E38" s="11" t="s">
        <v>17</v>
      </c>
      <c r="F38" s="18">
        <v>2758</v>
      </c>
      <c r="G38" s="15" t="s">
        <v>73</v>
      </c>
      <c r="H38" s="38"/>
      <c r="I38" s="3">
        <f>SUM($F$5:H38)</f>
        <v>1003.9000000000012</v>
      </c>
    </row>
    <row r="39" spans="2:13" x14ac:dyDescent="0.3">
      <c r="B39" s="22">
        <v>45292</v>
      </c>
      <c r="C39" s="4" t="s">
        <v>14</v>
      </c>
      <c r="D39" s="4" t="s">
        <v>7</v>
      </c>
      <c r="E39" s="11" t="s">
        <v>18</v>
      </c>
      <c r="F39" s="18">
        <v>2363.25</v>
      </c>
      <c r="G39" s="15" t="s">
        <v>73</v>
      </c>
      <c r="H39" s="38"/>
      <c r="I39" s="3">
        <f>SUM($F$5:H39)</f>
        <v>3367.1500000000015</v>
      </c>
    </row>
    <row r="40" spans="2:13" x14ac:dyDescent="0.3">
      <c r="B40" s="22">
        <v>45292</v>
      </c>
      <c r="C40" s="4" t="s">
        <v>22</v>
      </c>
      <c r="D40" s="4" t="s">
        <v>7</v>
      </c>
      <c r="E40" s="11" t="s">
        <v>23</v>
      </c>
      <c r="F40" s="18">
        <v>2363.25</v>
      </c>
      <c r="G40" s="15" t="s">
        <v>73</v>
      </c>
      <c r="H40" s="38"/>
      <c r="I40" s="3">
        <f>SUM($F$5:H40)</f>
        <v>5730.4000000000015</v>
      </c>
    </row>
    <row r="41" spans="2:13" x14ac:dyDescent="0.3">
      <c r="B41" s="22">
        <v>45292</v>
      </c>
      <c r="C41" s="4" t="s">
        <v>22</v>
      </c>
      <c r="D41" s="4" t="s">
        <v>7</v>
      </c>
      <c r="E41" s="11" t="s">
        <v>24</v>
      </c>
      <c r="F41" s="18">
        <v>2758</v>
      </c>
      <c r="G41" s="15" t="s">
        <v>73</v>
      </c>
      <c r="H41" s="38"/>
      <c r="I41" s="3">
        <f>SUM($F$5:H41)</f>
        <v>8488.4000000000015</v>
      </c>
    </row>
    <row r="42" spans="2:13" x14ac:dyDescent="0.3">
      <c r="B42" s="31"/>
      <c r="C42" s="4"/>
      <c r="D42" s="32"/>
      <c r="E42" s="11" t="s">
        <v>77</v>
      </c>
      <c r="F42" s="5"/>
      <c r="G42" s="15" t="s">
        <v>73</v>
      </c>
      <c r="H42" s="38">
        <v>-14658.46</v>
      </c>
      <c r="I42" s="3">
        <f>SUM($F$5:H42)</f>
        <v>-6170.0599999999977</v>
      </c>
    </row>
    <row r="43" spans="2:13" x14ac:dyDescent="0.3">
      <c r="B43" s="31"/>
      <c r="C43" s="4"/>
      <c r="D43" s="32"/>
      <c r="E43" s="11" t="s">
        <v>71</v>
      </c>
      <c r="F43" s="18">
        <v>3626.46</v>
      </c>
      <c r="G43" s="15" t="s">
        <v>73</v>
      </c>
      <c r="H43" s="35"/>
      <c r="I43" s="3">
        <f>SUM($F$5:H43)</f>
        <v>-2543.5999999999976</v>
      </c>
    </row>
    <row r="44" spans="2:13" x14ac:dyDescent="0.3">
      <c r="B44" s="22">
        <v>45292</v>
      </c>
      <c r="C44" s="4" t="s">
        <v>6</v>
      </c>
      <c r="D44" s="4" t="s">
        <v>7</v>
      </c>
      <c r="E44" s="11" t="s">
        <v>9</v>
      </c>
      <c r="F44" s="18">
        <v>579.22</v>
      </c>
      <c r="G44" s="15"/>
      <c r="H44" s="33"/>
      <c r="I44" s="3">
        <f>SUM($F$5:H44)</f>
        <v>-1964.3799999999976</v>
      </c>
    </row>
    <row r="45" spans="2:13" x14ac:dyDescent="0.3">
      <c r="B45" s="22">
        <v>45292</v>
      </c>
      <c r="C45" s="4" t="s">
        <v>6</v>
      </c>
      <c r="D45" s="4" t="s">
        <v>7</v>
      </c>
      <c r="E45" s="11" t="s">
        <v>10</v>
      </c>
      <c r="F45" s="18">
        <v>715.73</v>
      </c>
      <c r="G45" s="15"/>
      <c r="H45" s="33"/>
      <c r="I45" s="3">
        <f>SUM($F$5:H45)</f>
        <v>-1248.6499999999976</v>
      </c>
    </row>
    <row r="46" spans="2:13" x14ac:dyDescent="0.3">
      <c r="B46" s="22">
        <v>45292</v>
      </c>
      <c r="C46" s="4" t="s">
        <v>22</v>
      </c>
      <c r="D46" s="4" t="s">
        <v>7</v>
      </c>
      <c r="E46" s="11" t="s">
        <v>25</v>
      </c>
      <c r="F46" s="18">
        <v>2758</v>
      </c>
      <c r="G46" s="15"/>
      <c r="H46" s="38"/>
      <c r="I46" s="3">
        <f>SUM($F$5:H46)</f>
        <v>1509.3500000000024</v>
      </c>
    </row>
    <row r="47" spans="2:13" x14ac:dyDescent="0.3">
      <c r="B47" s="22">
        <v>45292</v>
      </c>
      <c r="C47" s="4" t="s">
        <v>22</v>
      </c>
      <c r="D47" s="4" t="s">
        <v>7</v>
      </c>
      <c r="E47" s="11" t="s">
        <v>26</v>
      </c>
      <c r="F47" s="18">
        <v>400.75</v>
      </c>
      <c r="G47" s="15"/>
      <c r="H47" s="38"/>
      <c r="I47" s="3">
        <f>SUM($F$5:H47)</f>
        <v>1910.1000000000024</v>
      </c>
    </row>
    <row r="48" spans="2:13" x14ac:dyDescent="0.3">
      <c r="B48" s="23">
        <v>45385</v>
      </c>
      <c r="C48" s="4" t="s">
        <v>14</v>
      </c>
      <c r="D48" s="7" t="s">
        <v>27</v>
      </c>
      <c r="E48" s="11" t="s">
        <v>74</v>
      </c>
      <c r="F48" s="18">
        <v>0</v>
      </c>
      <c r="G48" s="15"/>
      <c r="H48" s="38"/>
      <c r="I48" s="3">
        <f>SUM($F$5:H48)</f>
        <v>1910.1000000000024</v>
      </c>
    </row>
    <row r="49" spans="2:9" x14ac:dyDescent="0.3">
      <c r="B49" s="22">
        <v>45476</v>
      </c>
      <c r="C49" s="4" t="s">
        <v>14</v>
      </c>
      <c r="D49" s="4" t="s">
        <v>27</v>
      </c>
      <c r="E49" s="11" t="s">
        <v>28</v>
      </c>
      <c r="F49" s="18">
        <v>2758</v>
      </c>
      <c r="G49" s="15"/>
      <c r="H49" s="38"/>
      <c r="I49" s="3">
        <f>SUM($F$5:H49)</f>
        <v>4668.1000000000022</v>
      </c>
    </row>
    <row r="50" spans="2:9" x14ac:dyDescent="0.3">
      <c r="B50" s="23">
        <v>45476</v>
      </c>
      <c r="C50" s="4" t="s">
        <v>14</v>
      </c>
      <c r="D50" s="7" t="s">
        <v>27</v>
      </c>
      <c r="E50" s="11" t="s">
        <v>29</v>
      </c>
      <c r="F50" s="35">
        <v>103850</v>
      </c>
      <c r="G50" s="16"/>
      <c r="H50" s="38">
        <v>-400.28</v>
      </c>
      <c r="I50" s="3">
        <f>SUM($F$5:H50)</f>
        <v>108117.82</v>
      </c>
    </row>
    <row r="51" spans="2:9" x14ac:dyDescent="0.3">
      <c r="B51" s="22">
        <v>45545</v>
      </c>
      <c r="C51" s="10">
        <v>14</v>
      </c>
      <c r="D51" s="4" t="s">
        <v>27</v>
      </c>
      <c r="E51" s="11" t="s">
        <v>30</v>
      </c>
      <c r="F51" s="18">
        <v>2758</v>
      </c>
      <c r="G51" s="15"/>
      <c r="H51" s="38"/>
      <c r="I51" s="3">
        <f>SUM($F$5:H51)</f>
        <v>110875.82</v>
      </c>
    </row>
    <row r="52" spans="2:9" x14ac:dyDescent="0.3">
      <c r="B52" s="26" t="s">
        <v>35</v>
      </c>
      <c r="C52" s="27"/>
      <c r="D52" s="28"/>
      <c r="E52" s="29"/>
      <c r="F52" s="36">
        <f>SUM($F$27:F51)</f>
        <v>146209.41</v>
      </c>
      <c r="G52" s="30"/>
      <c r="H52" s="36">
        <f>SUM(H27:H51)</f>
        <v>-36059.46</v>
      </c>
      <c r="I52" s="8"/>
    </row>
  </sheetData>
  <phoneticPr fontId="7" type="noConversion"/>
  <pageMargins left="0.7" right="0.7" top="0.75" bottom="0.75" header="0.3" footer="0.3"/>
  <pageSetup paperSize="9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4671100</vt:lpstr>
      <vt:lpstr>4671100 (2)</vt:lpstr>
      <vt:lpstr>'4671100'!Impression_des_titres</vt:lpstr>
      <vt:lpstr>'4671100'!Zone_d_impression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cp:lastPrinted>2025-01-12T09:45:50Z</cp:lastPrinted>
  <dcterms:created xsi:type="dcterms:W3CDTF">2024-12-22T15:02:02Z</dcterms:created>
  <dcterms:modified xsi:type="dcterms:W3CDTF">2025-01-15T09:19:56Z</dcterms:modified>
</cp:coreProperties>
</file>