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T\SCI\Locataires\"/>
    </mc:Choice>
  </mc:AlternateContent>
  <xr:revisionPtr revIDLastSave="0" documentId="13_ncr:1_{29891920-9353-4D27-A5C2-7681229B0605}" xr6:coauthVersionLast="47" xr6:coauthVersionMax="47" xr10:uidLastSave="{00000000-0000-0000-0000-000000000000}"/>
  <bookViews>
    <workbookView xWindow="-108" yWindow="-108" windowWidth="23256" windowHeight="13176" tabRatio="361" activeTab="1" xr2:uid="{00000000-000D-0000-FFFF-FFFF00000000}"/>
  </bookViews>
  <sheets>
    <sheet name="La Plateforme du Bâtiment" sheetId="7" r:id="rId1"/>
    <sheet name="DESIMPEL" sheetId="13" r:id="rId2"/>
    <sheet name="SOARES - Local" sheetId="15" r:id="rId3"/>
    <sheet name="SOARES - Parking" sheetId="9" r:id="rId4"/>
    <sheet name="BACOT - Parking" sheetId="12" r:id="rId5"/>
    <sheet name="QUAGLINO - Parking" sheetId="14" r:id="rId6"/>
    <sheet name="THOMAS PARIS" sheetId="6" r:id="rId7"/>
    <sheet name="BURET" sheetId="5" r:id="rId8"/>
    <sheet name="ZAGHDOUD" sheetId="4" r:id="rId9"/>
    <sheet name="La Plateforme du Bâtiment - sav" sheetId="1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9" i="13" l="1"/>
  <c r="H59" i="13"/>
  <c r="V278" i="7"/>
  <c r="H303" i="7"/>
  <c r="H302" i="7"/>
  <c r="H301" i="7"/>
  <c r="H300" i="7"/>
  <c r="S299" i="7"/>
  <c r="M299" i="7"/>
  <c r="H299" i="7"/>
  <c r="H298" i="7"/>
  <c r="H297" i="7"/>
  <c r="H296" i="7"/>
  <c r="Q295" i="7"/>
  <c r="M295" i="7"/>
  <c r="H295" i="7"/>
  <c r="H294" i="7"/>
  <c r="Q291" i="7" s="1"/>
  <c r="H293" i="7"/>
  <c r="H292" i="7"/>
  <c r="M291" i="7"/>
  <c r="H291" i="7"/>
  <c r="Q287" i="7" s="1"/>
  <c r="S287" i="7" s="1"/>
  <c r="H290" i="7"/>
  <c r="H289" i="7"/>
  <c r="V295" i="7" s="1"/>
  <c r="K288" i="7"/>
  <c r="H288" i="7"/>
  <c r="V303" i="7" s="1"/>
  <c r="M287" i="7"/>
  <c r="M270" i="7"/>
  <c r="N287" i="7"/>
  <c r="K287" i="7"/>
  <c r="H287" i="7"/>
  <c r="V286" i="7"/>
  <c r="T61" i="13"/>
  <c r="R61" i="13"/>
  <c r="S43" i="13"/>
  <c r="S30" i="13"/>
  <c r="K271" i="7"/>
  <c r="K46" i="13"/>
  <c r="H46" i="13" s="1"/>
  <c r="N82" i="12"/>
  <c r="N81" i="12"/>
  <c r="N80" i="12"/>
  <c r="N79" i="12"/>
  <c r="N78" i="12"/>
  <c r="N77" i="12"/>
  <c r="O77" i="12" s="1"/>
  <c r="N82" i="15"/>
  <c r="O82" i="15" s="1"/>
  <c r="N89" i="15"/>
  <c r="N88" i="15"/>
  <c r="N87" i="15"/>
  <c r="N86" i="15"/>
  <c r="N85" i="15"/>
  <c r="N84" i="15"/>
  <c r="N83" i="15"/>
  <c r="N72" i="9"/>
  <c r="N71" i="9"/>
  <c r="N70" i="9"/>
  <c r="N69" i="9"/>
  <c r="N68" i="9"/>
  <c r="N67" i="9"/>
  <c r="N66" i="9"/>
  <c r="N65" i="9"/>
  <c r="O65" i="9" s="1"/>
  <c r="O66" i="9" s="1"/>
  <c r="O67" i="9" s="1"/>
  <c r="N80" i="15"/>
  <c r="N79" i="15"/>
  <c r="N78" i="15"/>
  <c r="N77" i="15"/>
  <c r="N76" i="15"/>
  <c r="N75" i="15"/>
  <c r="N74" i="15"/>
  <c r="N73" i="15"/>
  <c r="O73" i="15" s="1"/>
  <c r="Y63" i="9"/>
  <c r="R57" i="9"/>
  <c r="Z66" i="12"/>
  <c r="T57" i="9"/>
  <c r="R58" i="9" s="1"/>
  <c r="K33" i="13"/>
  <c r="H34" i="13" s="1"/>
  <c r="H35" i="13" s="1"/>
  <c r="H36" i="13" s="1"/>
  <c r="H37" i="13" s="1"/>
  <c r="K254" i="7"/>
  <c r="U51" i="15"/>
  <c r="U63" i="15" s="1"/>
  <c r="Z63" i="15"/>
  <c r="M61" i="15"/>
  <c r="Q61" i="15" s="1"/>
  <c r="S61" i="15" s="1"/>
  <c r="M58" i="15"/>
  <c r="Q58" i="15" s="1"/>
  <c r="S58" i="15" s="1"/>
  <c r="K55" i="15"/>
  <c r="H55" i="15" s="1"/>
  <c r="M55" i="15" s="1"/>
  <c r="M52" i="15"/>
  <c r="Q52" i="15" s="1"/>
  <c r="S52" i="15" s="1"/>
  <c r="U31" i="14"/>
  <c r="K20" i="14"/>
  <c r="H21" i="14" s="1"/>
  <c r="H22" i="14" s="1"/>
  <c r="H23" i="14" s="1"/>
  <c r="K43" i="12"/>
  <c r="Z18" i="14"/>
  <c r="U54" i="12"/>
  <c r="U66" i="12" s="1"/>
  <c r="U46" i="9"/>
  <c r="Z46" i="9"/>
  <c r="R65" i="15"/>
  <c r="Z51" i="15"/>
  <c r="T65" i="15"/>
  <c r="R66" i="15" s="1"/>
  <c r="M49" i="15"/>
  <c r="Q49" i="15" s="1"/>
  <c r="S49" i="15" s="1"/>
  <c r="Z54" i="12"/>
  <c r="K55" i="12"/>
  <c r="H55" i="12" s="1"/>
  <c r="M53" i="9"/>
  <c r="M50" i="9"/>
  <c r="Q50" i="9" s="1"/>
  <c r="M47" i="9"/>
  <c r="Q47" i="9" s="1"/>
  <c r="K44" i="9"/>
  <c r="H44" i="9" s="1"/>
  <c r="W244" i="7"/>
  <c r="W261" i="7" s="1"/>
  <c r="W278" i="7" s="1"/>
  <c r="W295" i="7" s="1"/>
  <c r="V248" i="16"/>
  <c r="Q244" i="16"/>
  <c r="N241" i="16"/>
  <c r="K240" i="16"/>
  <c r="Q239" i="16"/>
  <c r="V238" i="16"/>
  <c r="S234" i="16"/>
  <c r="Q234" i="16"/>
  <c r="V230" i="16"/>
  <c r="Q230" i="16"/>
  <c r="S230" i="16" s="1"/>
  <c r="Q226" i="16"/>
  <c r="S226" i="16" s="1"/>
  <c r="N223" i="16"/>
  <c r="K222" i="16"/>
  <c r="Y221" i="16"/>
  <c r="S221" i="16"/>
  <c r="Q221" i="16"/>
  <c r="V220" i="16"/>
  <c r="Y216" i="16"/>
  <c r="Q216" i="16"/>
  <c r="S216" i="16" s="1"/>
  <c r="V212" i="16"/>
  <c r="Q212" i="16"/>
  <c r="S212" i="16" s="1"/>
  <c r="S208" i="16"/>
  <c r="Q208" i="16"/>
  <c r="K204" i="16"/>
  <c r="Q203" i="16"/>
  <c r="S203" i="16" s="1"/>
  <c r="K203" i="16"/>
  <c r="M212" i="16" s="1"/>
  <c r="V202" i="16"/>
  <c r="Q198" i="16"/>
  <c r="S198" i="16" s="1"/>
  <c r="V194" i="16"/>
  <c r="S194" i="16"/>
  <c r="Q194" i="16"/>
  <c r="M194" i="16"/>
  <c r="Q190" i="16"/>
  <c r="S190" i="16" s="1"/>
  <c r="K186" i="16"/>
  <c r="Q185" i="16"/>
  <c r="S185" i="16" s="1"/>
  <c r="K185" i="16"/>
  <c r="V184" i="16"/>
  <c r="S180" i="16"/>
  <c r="Q180" i="16"/>
  <c r="V176" i="16"/>
  <c r="Q176" i="16"/>
  <c r="S176" i="16" s="1"/>
  <c r="S172" i="16"/>
  <c r="Q172" i="16"/>
  <c r="K169" i="16"/>
  <c r="Q168" i="16"/>
  <c r="S168" i="16" s="1"/>
  <c r="V167" i="16"/>
  <c r="S163" i="16"/>
  <c r="Q163" i="16"/>
  <c r="V159" i="16"/>
  <c r="Q159" i="16"/>
  <c r="S159" i="16" s="1"/>
  <c r="Q155" i="16"/>
  <c r="S155" i="16" s="1"/>
  <c r="K152" i="16"/>
  <c r="Q151" i="16"/>
  <c r="S151" i="16" s="1"/>
  <c r="Q146" i="16"/>
  <c r="S146" i="16" s="1"/>
  <c r="V142" i="16"/>
  <c r="Q142" i="16"/>
  <c r="S142" i="16" s="1"/>
  <c r="S138" i="16"/>
  <c r="Q138" i="16"/>
  <c r="K135" i="16"/>
  <c r="Q134" i="16"/>
  <c r="S134" i="16" s="1"/>
  <c r="K134" i="16"/>
  <c r="M146" i="16" s="1"/>
  <c r="V133" i="16"/>
  <c r="Q129" i="16"/>
  <c r="S129" i="16" s="1"/>
  <c r="V125" i="16"/>
  <c r="S125" i="16"/>
  <c r="Q125" i="16"/>
  <c r="Q121" i="16"/>
  <c r="S121" i="16" s="1"/>
  <c r="K117" i="16"/>
  <c r="Q116" i="16"/>
  <c r="S116" i="16" s="1"/>
  <c r="K116" i="16"/>
  <c r="M121" i="16" s="1"/>
  <c r="V115" i="16"/>
  <c r="Q111" i="16"/>
  <c r="S111" i="16" s="1"/>
  <c r="M111" i="16"/>
  <c r="V107" i="16"/>
  <c r="Q107" i="16"/>
  <c r="S107" i="16" s="1"/>
  <c r="M107" i="16"/>
  <c r="S103" i="16"/>
  <c r="Q103" i="16"/>
  <c r="M103" i="16"/>
  <c r="K99" i="16"/>
  <c r="Q98" i="16"/>
  <c r="N98" i="16"/>
  <c r="M98" i="16"/>
  <c r="V97" i="16"/>
  <c r="Q93" i="16"/>
  <c r="M93" i="16"/>
  <c r="Q89" i="16"/>
  <c r="M89" i="16"/>
  <c r="Q85" i="16"/>
  <c r="M85" i="16"/>
  <c r="K81" i="16"/>
  <c r="Q80" i="16"/>
  <c r="M80" i="16"/>
  <c r="Q76" i="16"/>
  <c r="K76" i="16"/>
  <c r="K66" i="16"/>
  <c r="N80" i="16" s="1"/>
  <c r="K54" i="16"/>
  <c r="M54" i="16" s="1"/>
  <c r="M48" i="16"/>
  <c r="K42" i="16"/>
  <c r="M45" i="16" s="1"/>
  <c r="K30" i="16"/>
  <c r="R30" i="16" s="1"/>
  <c r="K18" i="16"/>
  <c r="M27" i="16" s="1"/>
  <c r="M12" i="16"/>
  <c r="H7" i="16"/>
  <c r="H8" i="16" s="1"/>
  <c r="H9" i="16" s="1"/>
  <c r="H10" i="16" s="1"/>
  <c r="H11" i="16" s="1"/>
  <c r="H12" i="16" s="1"/>
  <c r="K6" i="16"/>
  <c r="M15" i="16" s="1"/>
  <c r="M46" i="15"/>
  <c r="Q46" i="15" s="1"/>
  <c r="S46" i="15" s="1"/>
  <c r="K31" i="12"/>
  <c r="K19" i="12"/>
  <c r="K32" i="9"/>
  <c r="K20" i="9"/>
  <c r="K43" i="15"/>
  <c r="H43" i="15" s="1"/>
  <c r="Y51" i="15" s="1"/>
  <c r="K31" i="15"/>
  <c r="H31" i="15" s="1"/>
  <c r="M31" i="15" s="1"/>
  <c r="K19" i="15"/>
  <c r="H19" i="15" s="1"/>
  <c r="M19" i="15" s="1"/>
  <c r="Q19" i="15" s="1"/>
  <c r="K20" i="13"/>
  <c r="R68" i="12"/>
  <c r="Y15" i="15"/>
  <c r="Z13" i="13"/>
  <c r="Z10" i="9"/>
  <c r="Z39" i="15"/>
  <c r="Z15" i="15"/>
  <c r="Z27" i="15"/>
  <c r="U15" i="15"/>
  <c r="M40" i="15"/>
  <c r="Q40" i="15" s="1"/>
  <c r="S40" i="15" s="1"/>
  <c r="M37" i="15"/>
  <c r="M34" i="15"/>
  <c r="Q34" i="15" s="1"/>
  <c r="S34" i="15" s="1"/>
  <c r="M28" i="15"/>
  <c r="Q28" i="15" s="1"/>
  <c r="S28" i="15" s="1"/>
  <c r="M22" i="15"/>
  <c r="Q22" i="15" s="1"/>
  <c r="S22" i="15" s="1"/>
  <c r="M16" i="15"/>
  <c r="Q16" i="15" s="1"/>
  <c r="S16" i="15" s="1"/>
  <c r="M10" i="15"/>
  <c r="Q10" i="15" s="1"/>
  <c r="S10" i="15" s="1"/>
  <c r="M7" i="15"/>
  <c r="Q7" i="15" s="1"/>
  <c r="S7" i="15" s="1"/>
  <c r="Z30" i="12"/>
  <c r="Z18" i="12"/>
  <c r="Z42" i="12"/>
  <c r="Z34" i="9"/>
  <c r="Z22" i="9"/>
  <c r="X214" i="7"/>
  <c r="K237" i="7"/>
  <c r="H7" i="14"/>
  <c r="H9" i="14"/>
  <c r="H9" i="13"/>
  <c r="H10" i="13" s="1"/>
  <c r="Q7" i="13"/>
  <c r="S7" i="13" s="1"/>
  <c r="H9" i="12"/>
  <c r="Q7" i="12" s="1"/>
  <c r="S7" i="12" s="1"/>
  <c r="S16" i="12"/>
  <c r="H24" i="14" l="1"/>
  <c r="H25" i="14" s="1"/>
  <c r="H26" i="14" s="1"/>
  <c r="M23" i="14"/>
  <c r="Q23" i="14" s="1"/>
  <c r="S23" i="14" s="1"/>
  <c r="Z65" i="15"/>
  <c r="Y66" i="15" s="1"/>
  <c r="N30" i="16"/>
  <c r="M66" i="16"/>
  <c r="M142" i="16"/>
  <c r="H20" i="14"/>
  <c r="M6" i="16"/>
  <c r="H42" i="16"/>
  <c r="H43" i="16" s="1"/>
  <c r="H44" i="16" s="1"/>
  <c r="H45" i="16" s="1"/>
  <c r="H46" i="16" s="1"/>
  <c r="H47" i="16" s="1"/>
  <c r="H48" i="16" s="1"/>
  <c r="M134" i="16"/>
  <c r="K168" i="16"/>
  <c r="K239" i="16"/>
  <c r="M244" i="16" s="1"/>
  <c r="N134" i="16"/>
  <c r="Z63" i="9"/>
  <c r="O83" i="15"/>
  <c r="O84" i="15" s="1"/>
  <c r="O85" i="15" s="1"/>
  <c r="O86" i="15" s="1"/>
  <c r="O87" i="15" s="1"/>
  <c r="O88" i="15" s="1"/>
  <c r="O89" i="15" s="1"/>
  <c r="H18" i="16"/>
  <c r="N116" i="16"/>
  <c r="M129" i="16"/>
  <c r="K151" i="16"/>
  <c r="O68" i="9"/>
  <c r="O69" i="9" s="1"/>
  <c r="O70" i="9" s="1"/>
  <c r="O71" i="9" s="1"/>
  <c r="O72" i="9" s="1"/>
  <c r="N185" i="16"/>
  <c r="M7" i="14"/>
  <c r="M21" i="16"/>
  <c r="M185" i="16"/>
  <c r="H47" i="13"/>
  <c r="Z68" i="12"/>
  <c r="Y69" i="12" s="1"/>
  <c r="O78" i="12"/>
  <c r="O79" i="12" s="1"/>
  <c r="O80" i="12" s="1"/>
  <c r="O81" i="12" s="1"/>
  <c r="O82" i="12" s="1"/>
  <c r="O74" i="15"/>
  <c r="O75" i="15" s="1"/>
  <c r="O76" i="15" s="1"/>
  <c r="O77" i="15" s="1"/>
  <c r="O78" i="15" s="1"/>
  <c r="O79" i="15" s="1"/>
  <c r="O80" i="15" s="1"/>
  <c r="Z57" i="9"/>
  <c r="Y58" i="9" s="1"/>
  <c r="M44" i="9"/>
  <c r="Y46" i="9"/>
  <c r="H38" i="13"/>
  <c r="H39" i="13" s="1"/>
  <c r="H40" i="13" s="1"/>
  <c r="M34" i="13"/>
  <c r="Q34" i="13" s="1"/>
  <c r="S34" i="13" s="1"/>
  <c r="N55" i="15"/>
  <c r="Q55" i="15"/>
  <c r="S55" i="15" s="1"/>
  <c r="Y63" i="15"/>
  <c r="H56" i="12"/>
  <c r="H57" i="12" s="1"/>
  <c r="H58" i="12" s="1"/>
  <c r="H13" i="16"/>
  <c r="H14" i="16" s="1"/>
  <c r="H15" i="16" s="1"/>
  <c r="H16" i="16" s="1"/>
  <c r="H17" i="16" s="1"/>
  <c r="H49" i="16"/>
  <c r="H50" i="16" s="1"/>
  <c r="H51" i="16" s="1"/>
  <c r="H52" i="16" s="1"/>
  <c r="H53" i="16" s="1"/>
  <c r="M30" i="16"/>
  <c r="H54" i="16"/>
  <c r="M57" i="16"/>
  <c r="N66" i="16"/>
  <c r="N151" i="16"/>
  <c r="M168" i="16"/>
  <c r="M176" i="16"/>
  <c r="R66" i="16"/>
  <c r="M39" i="16"/>
  <c r="R42" i="16"/>
  <c r="M208" i="16"/>
  <c r="M239" i="16"/>
  <c r="H19" i="16"/>
  <c r="H20" i="16" s="1"/>
  <c r="H21" i="16" s="1"/>
  <c r="H22" i="16" s="1"/>
  <c r="H23" i="16" s="1"/>
  <c r="H24" i="16" s="1"/>
  <c r="M24" i="16"/>
  <c r="H30" i="16"/>
  <c r="M33" i="16"/>
  <c r="N42" i="16"/>
  <c r="M156" i="16"/>
  <c r="M190" i="16"/>
  <c r="M216" i="16"/>
  <c r="M248" i="16"/>
  <c r="M63" i="16"/>
  <c r="M9" i="16"/>
  <c r="R18" i="16"/>
  <c r="M42" i="16"/>
  <c r="M60" i="16"/>
  <c r="H66" i="16"/>
  <c r="M69" i="16"/>
  <c r="M75" i="16"/>
  <c r="M116" i="16"/>
  <c r="M125" i="16"/>
  <c r="V150" i="16"/>
  <c r="M172" i="16"/>
  <c r="M198" i="16"/>
  <c r="N18" i="16"/>
  <c r="M51" i="16"/>
  <c r="R54" i="16"/>
  <c r="M18" i="16"/>
  <c r="M36" i="16"/>
  <c r="N54" i="16"/>
  <c r="M138" i="16"/>
  <c r="N203" i="16"/>
  <c r="K221" i="16"/>
  <c r="M72" i="16"/>
  <c r="M203" i="16"/>
  <c r="S19" i="15"/>
  <c r="R59" i="9"/>
  <c r="R67" i="15"/>
  <c r="Q31" i="15"/>
  <c r="S31" i="15" s="1"/>
  <c r="N31" i="15"/>
  <c r="N19" i="15"/>
  <c r="H10" i="12"/>
  <c r="H11" i="12" s="1"/>
  <c r="H12" i="12" s="1"/>
  <c r="H13" i="12" s="1"/>
  <c r="M8" i="13"/>
  <c r="Q8" i="13" s="1"/>
  <c r="M43" i="15"/>
  <c r="Y39" i="15"/>
  <c r="Q37" i="15"/>
  <c r="S37" i="15" s="1"/>
  <c r="Y27" i="15"/>
  <c r="Y65" i="15" s="1"/>
  <c r="M25" i="15"/>
  <c r="Q7" i="14"/>
  <c r="S7" i="14" s="1"/>
  <c r="H10" i="14"/>
  <c r="H11" i="13"/>
  <c r="M37" i="13" l="1"/>
  <c r="Q37" i="13" s="1"/>
  <c r="S37" i="13" s="1"/>
  <c r="O91" i="15"/>
  <c r="M163" i="16"/>
  <c r="M151" i="16"/>
  <c r="M159" i="16"/>
  <c r="M180" i="16"/>
  <c r="N168" i="16"/>
  <c r="H48" i="13"/>
  <c r="H49" i="13" s="1"/>
  <c r="H50" i="13" s="1"/>
  <c r="H51" i="13" s="1"/>
  <c r="H27" i="14"/>
  <c r="H28" i="14" s="1"/>
  <c r="H29" i="14" s="1"/>
  <c r="M26" i="14"/>
  <c r="Q26" i="14" s="1"/>
  <c r="S26" i="14" s="1"/>
  <c r="V53" i="16"/>
  <c r="S282" i="7"/>
  <c r="Q44" i="9"/>
  <c r="S44" i="9" s="1"/>
  <c r="M40" i="13"/>
  <c r="Q40" i="13" s="1"/>
  <c r="S40" i="13" s="1"/>
  <c r="H41" i="13"/>
  <c r="H42" i="13" s="1"/>
  <c r="H43" i="13" s="1"/>
  <c r="M55" i="12"/>
  <c r="H59" i="12"/>
  <c r="H60" i="12" s="1"/>
  <c r="H61" i="12" s="1"/>
  <c r="H67" i="16"/>
  <c r="H68" i="16" s="1"/>
  <c r="H69" i="16" s="1"/>
  <c r="H70" i="16" s="1"/>
  <c r="H71" i="16" s="1"/>
  <c r="H72" i="16" s="1"/>
  <c r="H25" i="16"/>
  <c r="M234" i="16"/>
  <c r="M226" i="16"/>
  <c r="M221" i="16"/>
  <c r="N221" i="16"/>
  <c r="M230" i="16"/>
  <c r="N239" i="16"/>
  <c r="H31" i="16"/>
  <c r="H32" i="16" s="1"/>
  <c r="H33" i="16" s="1"/>
  <c r="H34" i="16" s="1"/>
  <c r="H35" i="16" s="1"/>
  <c r="H36" i="16" s="1"/>
  <c r="V23" i="16"/>
  <c r="V17" i="16"/>
  <c r="H55" i="16"/>
  <c r="H56" i="16" s="1"/>
  <c r="H57" i="16" s="1"/>
  <c r="H58" i="16" s="1"/>
  <c r="H59" i="16" s="1"/>
  <c r="H60" i="16" s="1"/>
  <c r="Q43" i="15"/>
  <c r="S43" i="15" s="1"/>
  <c r="N43" i="15"/>
  <c r="M10" i="12"/>
  <c r="Q10" i="12" s="1"/>
  <c r="H12" i="13"/>
  <c r="Q25" i="15"/>
  <c r="S25" i="15" s="1"/>
  <c r="M13" i="15"/>
  <c r="H11" i="14"/>
  <c r="H12" i="14" s="1"/>
  <c r="H13" i="14" s="1"/>
  <c r="H14" i="12"/>
  <c r="H15" i="12" s="1"/>
  <c r="H16" i="12" s="1"/>
  <c r="M47" i="13" l="1"/>
  <c r="Q47" i="13" s="1"/>
  <c r="S47" i="13" s="1"/>
  <c r="H30" i="14"/>
  <c r="H31" i="14" s="1"/>
  <c r="H52" i="13"/>
  <c r="H62" i="12"/>
  <c r="H63" i="12" s="1"/>
  <c r="M58" i="12"/>
  <c r="Q58" i="12" s="1"/>
  <c r="S58" i="12" s="1"/>
  <c r="H44" i="13"/>
  <c r="Q55" i="12"/>
  <c r="S55" i="12" s="1"/>
  <c r="H61" i="16"/>
  <c r="H62" i="16" s="1"/>
  <c r="H63" i="16" s="1"/>
  <c r="H64" i="16" s="1"/>
  <c r="H65" i="16" s="1"/>
  <c r="H26" i="16"/>
  <c r="V59" i="16"/>
  <c r="H73" i="16"/>
  <c r="H74" i="16" s="1"/>
  <c r="H37" i="16"/>
  <c r="S10" i="12"/>
  <c r="H17" i="12"/>
  <c r="H13" i="13"/>
  <c r="H14" i="13" s="1"/>
  <c r="Q13" i="15"/>
  <c r="Q65" i="15" s="1"/>
  <c r="M10" i="14"/>
  <c r="Q10" i="14" s="1"/>
  <c r="S10" i="14" s="1"/>
  <c r="H14" i="14"/>
  <c r="H15" i="14" s="1"/>
  <c r="H16" i="14" s="1"/>
  <c r="H17" i="14" s="1"/>
  <c r="H18" i="14" s="1"/>
  <c r="H19" i="14" s="1"/>
  <c r="M13" i="12"/>
  <c r="Q13" i="12" s="1"/>
  <c r="S13" i="12" s="1"/>
  <c r="H45" i="13" l="1"/>
  <c r="M43" i="13" s="1"/>
  <c r="V88" i="16"/>
  <c r="V79" i="16"/>
  <c r="M29" i="14"/>
  <c r="Q29" i="14" s="1"/>
  <c r="S29" i="14" s="1"/>
  <c r="H53" i="13"/>
  <c r="M50" i="13"/>
  <c r="Q50" i="13" s="1"/>
  <c r="S50" i="13" s="1"/>
  <c r="M61" i="12"/>
  <c r="Q61" i="12" s="1"/>
  <c r="S61" i="12" s="1"/>
  <c r="H64" i="12"/>
  <c r="H38" i="16"/>
  <c r="H39" i="16" s="1"/>
  <c r="H40" i="16" s="1"/>
  <c r="H41" i="16" s="1"/>
  <c r="H27" i="16"/>
  <c r="H28" i="16" s="1"/>
  <c r="H29" i="16" s="1"/>
  <c r="V35" i="16"/>
  <c r="V71" i="16"/>
  <c r="V65" i="16"/>
  <c r="V29" i="16"/>
  <c r="S13" i="15"/>
  <c r="S65" i="15" s="1"/>
  <c r="Q67" i="15"/>
  <c r="S67" i="15" s="1"/>
  <c r="Y18" i="14"/>
  <c r="H18" i="12"/>
  <c r="H15" i="13"/>
  <c r="H16" i="13" s="1"/>
  <c r="H17" i="13" s="1"/>
  <c r="Y13" i="13"/>
  <c r="M11" i="13"/>
  <c r="Q11" i="13" s="1"/>
  <c r="M13" i="14"/>
  <c r="Y52" i="13" l="1"/>
  <c r="S11" i="13"/>
  <c r="H54" i="13"/>
  <c r="H55" i="13" s="1"/>
  <c r="H56" i="13" s="1"/>
  <c r="H65" i="12"/>
  <c r="H66" i="12" s="1"/>
  <c r="V41" i="16"/>
  <c r="V47" i="16"/>
  <c r="H19" i="12"/>
  <c r="H20" i="12" s="1"/>
  <c r="H21" i="12" s="1"/>
  <c r="H22" i="12" s="1"/>
  <c r="Y18" i="12"/>
  <c r="M16" i="12"/>
  <c r="H18" i="13"/>
  <c r="M14" i="13"/>
  <c r="Q14" i="13" s="1"/>
  <c r="S14" i="13" s="1"/>
  <c r="H57" i="13" l="1"/>
  <c r="H58" i="13" s="1"/>
  <c r="M53" i="13"/>
  <c r="Q53" i="13" s="1"/>
  <c r="S53" i="13" s="1"/>
  <c r="M64" i="12"/>
  <c r="Q64" i="12" s="1"/>
  <c r="S64" i="12" s="1"/>
  <c r="Y66" i="12"/>
  <c r="Y75" i="12"/>
  <c r="H23" i="12"/>
  <c r="H24" i="12" s="1"/>
  <c r="H25" i="12" s="1"/>
  <c r="H26" i="12" s="1"/>
  <c r="H27" i="12" s="1"/>
  <c r="H28" i="12" s="1"/>
  <c r="H29" i="12" s="1"/>
  <c r="H30" i="12" s="1"/>
  <c r="M19" i="12"/>
  <c r="H19" i="13"/>
  <c r="M56" i="13" l="1"/>
  <c r="Q19" i="12"/>
  <c r="S19" i="12" s="1"/>
  <c r="N19" i="12"/>
  <c r="M22" i="12"/>
  <c r="Q22" i="12" s="1"/>
  <c r="S22" i="12" s="1"/>
  <c r="M25" i="12"/>
  <c r="Q25" i="12" s="1"/>
  <c r="S25" i="12" s="1"/>
  <c r="H31" i="12"/>
  <c r="Y30" i="12"/>
  <c r="M28" i="12"/>
  <c r="Q28" i="12" s="1"/>
  <c r="S28" i="12" s="1"/>
  <c r="H21" i="13"/>
  <c r="H20" i="13"/>
  <c r="M17" i="13" s="1"/>
  <c r="Q17" i="13" l="1"/>
  <c r="H32" i="12"/>
  <c r="H33" i="12" s="1"/>
  <c r="H34" i="12" s="1"/>
  <c r="H35" i="12" s="1"/>
  <c r="H36" i="12" s="1"/>
  <c r="H37" i="12" s="1"/>
  <c r="H22" i="13"/>
  <c r="H23" i="13" s="1"/>
  <c r="H24" i="13" s="1"/>
  <c r="Q13" i="14"/>
  <c r="S13" i="14" s="1"/>
  <c r="U7" i="9"/>
  <c r="U10" i="9" s="1"/>
  <c r="U22" i="9" s="1"/>
  <c r="H7" i="9"/>
  <c r="Y10" i="9" s="1"/>
  <c r="S7" i="9"/>
  <c r="S8" i="9"/>
  <c r="M11" i="9"/>
  <c r="Q11" i="9" s="1"/>
  <c r="M14" i="9"/>
  <c r="Q14" i="9" s="1"/>
  <c r="S14" i="9" s="1"/>
  <c r="M17" i="9"/>
  <c r="Q17" i="9" s="1"/>
  <c r="S17" i="9" s="1"/>
  <c r="H20" i="9"/>
  <c r="M20" i="9" s="1"/>
  <c r="M23" i="9"/>
  <c r="Q23" i="9" s="1"/>
  <c r="S23" i="9" s="1"/>
  <c r="M26" i="9"/>
  <c r="Q26" i="9" s="1"/>
  <c r="S26" i="9" s="1"/>
  <c r="M29" i="9"/>
  <c r="Q29" i="9" s="1"/>
  <c r="S29" i="9" s="1"/>
  <c r="H32" i="9"/>
  <c r="M32" i="9" s="1"/>
  <c r="M35" i="9"/>
  <c r="Q35" i="9" s="1"/>
  <c r="S35" i="9" s="1"/>
  <c r="M38" i="9"/>
  <c r="Q38" i="9" s="1"/>
  <c r="S38" i="9" s="1"/>
  <c r="M41" i="9"/>
  <c r="Q76" i="7"/>
  <c r="Q80" i="7"/>
  <c r="Q85" i="7"/>
  <c r="Q89" i="7"/>
  <c r="Q93" i="7"/>
  <c r="Q98" i="7"/>
  <c r="Q103" i="7"/>
  <c r="S103" i="7" s="1"/>
  <c r="Q107" i="7"/>
  <c r="S107" i="7" s="1"/>
  <c r="Q111" i="7"/>
  <c r="S111" i="7" s="1"/>
  <c r="Q116" i="7"/>
  <c r="S116" i="7" s="1"/>
  <c r="Q121" i="7"/>
  <c r="S121" i="7" s="1"/>
  <c r="Q125" i="7"/>
  <c r="S125" i="7" s="1"/>
  <c r="Q129" i="7"/>
  <c r="S129" i="7" s="1"/>
  <c r="Q138" i="7"/>
  <c r="S138" i="7" s="1"/>
  <c r="Q134" i="7"/>
  <c r="S134" i="7" s="1"/>
  <c r="Q142" i="7"/>
  <c r="S142" i="7" s="1"/>
  <c r="K220" i="7"/>
  <c r="V142" i="7"/>
  <c r="V125" i="7"/>
  <c r="V107" i="7"/>
  <c r="V133" i="7"/>
  <c r="V115" i="7"/>
  <c r="V97" i="7"/>
  <c r="M111" i="7"/>
  <c r="M107" i="7"/>
  <c r="M103" i="7"/>
  <c r="M98" i="7"/>
  <c r="M93" i="7"/>
  <c r="M89" i="7"/>
  <c r="M85" i="7"/>
  <c r="M80" i="7"/>
  <c r="K81" i="7"/>
  <c r="K99" i="7"/>
  <c r="K117" i="7"/>
  <c r="K135" i="7"/>
  <c r="K152" i="7"/>
  <c r="K169" i="7"/>
  <c r="K186" i="7"/>
  <c r="K203" i="7"/>
  <c r="N98" i="7"/>
  <c r="K134" i="7"/>
  <c r="K76" i="7"/>
  <c r="K66" i="7"/>
  <c r="N80" i="7" s="1"/>
  <c r="K54" i="7"/>
  <c r="M54" i="7" s="1"/>
  <c r="K42" i="7"/>
  <c r="M42" i="7" s="1"/>
  <c r="K30" i="7"/>
  <c r="M30" i="7" s="1"/>
  <c r="K18" i="7"/>
  <c r="M18" i="7" s="1"/>
  <c r="K116" i="7"/>
  <c r="M121" i="7" s="1"/>
  <c r="H7" i="7"/>
  <c r="H8" i="7" s="1"/>
  <c r="H9" i="7" s="1"/>
  <c r="K6" i="7"/>
  <c r="M6" i="7" s="1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H7" i="6"/>
  <c r="H8" i="6" s="1"/>
  <c r="H9" i="6" s="1"/>
  <c r="L9" i="6" s="1"/>
  <c r="Q9" i="6" s="1"/>
  <c r="L6" i="6"/>
  <c r="Q6" i="6" s="1"/>
  <c r="O44" i="5"/>
  <c r="O56" i="5" s="1"/>
  <c r="O68" i="5" s="1"/>
  <c r="S97" i="6" l="1"/>
  <c r="S17" i="13"/>
  <c r="M138" i="7"/>
  <c r="K270" i="7"/>
  <c r="K253" i="7"/>
  <c r="M31" i="12"/>
  <c r="Q31" i="12" s="1"/>
  <c r="S31" i="12" s="1"/>
  <c r="Q41" i="9"/>
  <c r="S41" i="9" s="1"/>
  <c r="N44" i="9"/>
  <c r="V150" i="7"/>
  <c r="H150" i="7"/>
  <c r="K236" i="7"/>
  <c r="S11" i="9"/>
  <c r="H25" i="13"/>
  <c r="H26" i="13" s="1"/>
  <c r="M21" i="13"/>
  <c r="N20" i="13" s="1"/>
  <c r="Y22" i="9"/>
  <c r="Y34" i="9"/>
  <c r="M16" i="14"/>
  <c r="Q16" i="14" s="1"/>
  <c r="S16" i="14" s="1"/>
  <c r="M34" i="12"/>
  <c r="Q34" i="12" s="1"/>
  <c r="S34" i="12" s="1"/>
  <c r="H38" i="12"/>
  <c r="H39" i="12" s="1"/>
  <c r="H40" i="12" s="1"/>
  <c r="Q20" i="9"/>
  <c r="S20" i="9" s="1"/>
  <c r="N20" i="9"/>
  <c r="Q32" i="9"/>
  <c r="S32" i="9" s="1"/>
  <c r="N32" i="9"/>
  <c r="M134" i="7"/>
  <c r="M66" i="7"/>
  <c r="K151" i="7"/>
  <c r="M69" i="7"/>
  <c r="M39" i="7"/>
  <c r="K168" i="7"/>
  <c r="M142" i="7"/>
  <c r="M27" i="7"/>
  <c r="M24" i="7"/>
  <c r="K219" i="7"/>
  <c r="K202" i="7"/>
  <c r="M75" i="7"/>
  <c r="K185" i="7"/>
  <c r="M72" i="7"/>
  <c r="M15" i="7"/>
  <c r="M63" i="7"/>
  <c r="N134" i="7"/>
  <c r="M116" i="7"/>
  <c r="M12" i="7"/>
  <c r="M36" i="7"/>
  <c r="M60" i="7"/>
  <c r="N116" i="7"/>
  <c r="M146" i="7"/>
  <c r="M9" i="7"/>
  <c r="M57" i="7"/>
  <c r="M33" i="7"/>
  <c r="M210" i="7"/>
  <c r="M51" i="7"/>
  <c r="M129" i="7"/>
  <c r="M21" i="7"/>
  <c r="M45" i="7"/>
  <c r="M125" i="7"/>
  <c r="M48" i="7"/>
  <c r="H10" i="7"/>
  <c r="H68" i="5"/>
  <c r="R68" i="5"/>
  <c r="Q68" i="5"/>
  <c r="L7" i="6"/>
  <c r="Q7" i="6" s="1"/>
  <c r="L8" i="6"/>
  <c r="Q8" i="6" s="1"/>
  <c r="H10" i="6"/>
  <c r="W56" i="5"/>
  <c r="W44" i="5"/>
  <c r="W32" i="5"/>
  <c r="W20" i="5"/>
  <c r="M20" i="5"/>
  <c r="O8" i="5"/>
  <c r="Q8" i="5" s="1"/>
  <c r="N7" i="4"/>
  <c r="L7" i="4"/>
  <c r="L19" i="4" s="1"/>
  <c r="H8" i="4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9" i="5"/>
  <c r="H10" i="5"/>
  <c r="H11" i="5" s="1"/>
  <c r="H12" i="5" s="1"/>
  <c r="H13" i="5" s="1"/>
  <c r="H14" i="5" s="1"/>
  <c r="H15" i="5" s="1"/>
  <c r="H16" i="5" s="1"/>
  <c r="H17" i="5" s="1"/>
  <c r="H18" i="5" s="1"/>
  <c r="H19" i="5" s="1"/>
  <c r="O20" i="5" s="1"/>
  <c r="V44" i="5"/>
  <c r="R56" i="5"/>
  <c r="Y57" i="9" l="1"/>
  <c r="Y59" i="9" s="1"/>
  <c r="N31" i="12"/>
  <c r="S7" i="4"/>
  <c r="H273" i="7"/>
  <c r="H271" i="7"/>
  <c r="H272" i="7"/>
  <c r="H276" i="7"/>
  <c r="M274" i="7"/>
  <c r="H281" i="7"/>
  <c r="M278" i="7"/>
  <c r="H286" i="7"/>
  <c r="M282" i="7"/>
  <c r="H270" i="7"/>
  <c r="H284" i="7"/>
  <c r="H277" i="7"/>
  <c r="H285" i="7"/>
  <c r="H283" i="7"/>
  <c r="H279" i="7"/>
  <c r="H274" i="7"/>
  <c r="H280" i="7"/>
  <c r="H282" i="7"/>
  <c r="H278" i="7"/>
  <c r="H275" i="7"/>
  <c r="N270" i="7"/>
  <c r="H253" i="7"/>
  <c r="H265" i="7"/>
  <c r="H258" i="7"/>
  <c r="H266" i="7"/>
  <c r="H259" i="7"/>
  <c r="N253" i="7"/>
  <c r="H268" i="7"/>
  <c r="H267" i="7"/>
  <c r="H260" i="7"/>
  <c r="M253" i="7"/>
  <c r="H261" i="7"/>
  <c r="H254" i="7"/>
  <c r="H269" i="7"/>
  <c r="M257" i="7"/>
  <c r="H262" i="7"/>
  <c r="H255" i="7"/>
  <c r="M265" i="7"/>
  <c r="H263" i="7"/>
  <c r="H256" i="7"/>
  <c r="H264" i="7"/>
  <c r="M261" i="7"/>
  <c r="H257" i="7"/>
  <c r="H236" i="7"/>
  <c r="H246" i="7"/>
  <c r="H238" i="7"/>
  <c r="H247" i="7"/>
  <c r="H239" i="7"/>
  <c r="H249" i="7"/>
  <c r="M248" i="7"/>
  <c r="H248" i="7"/>
  <c r="H240" i="7"/>
  <c r="H241" i="7"/>
  <c r="H250" i="7"/>
  <c r="H242" i="7"/>
  <c r="H251" i="7"/>
  <c r="H243" i="7"/>
  <c r="H252" i="7"/>
  <c r="H244" i="7"/>
  <c r="H245" i="7"/>
  <c r="H237" i="7"/>
  <c r="S57" i="9"/>
  <c r="Q57" i="9"/>
  <c r="Q59" i="9" s="1"/>
  <c r="S59" i="9" s="1"/>
  <c r="H230" i="7"/>
  <c r="H222" i="7"/>
  <c r="H231" i="7"/>
  <c r="H223" i="7"/>
  <c r="H229" i="7"/>
  <c r="H232" i="7"/>
  <c r="H224" i="7"/>
  <c r="H220" i="7"/>
  <c r="H233" i="7"/>
  <c r="H225" i="7"/>
  <c r="H234" i="7"/>
  <c r="H226" i="7"/>
  <c r="H228" i="7"/>
  <c r="H221" i="7"/>
  <c r="H235" i="7"/>
  <c r="H227" i="7"/>
  <c r="H219" i="7"/>
  <c r="H211" i="7"/>
  <c r="H203" i="7"/>
  <c r="H212" i="7"/>
  <c r="H204" i="7"/>
  <c r="H213" i="7"/>
  <c r="H205" i="7"/>
  <c r="H214" i="7"/>
  <c r="H206" i="7"/>
  <c r="H215" i="7"/>
  <c r="H207" i="7"/>
  <c r="H216" i="7"/>
  <c r="H208" i="7"/>
  <c r="H217" i="7"/>
  <c r="H209" i="7"/>
  <c r="H218" i="7"/>
  <c r="H210" i="7"/>
  <c r="M202" i="7"/>
  <c r="H202" i="7"/>
  <c r="H194" i="7"/>
  <c r="H186" i="7"/>
  <c r="H192" i="7"/>
  <c r="H201" i="7"/>
  <c r="H195" i="7"/>
  <c r="H187" i="7"/>
  <c r="H193" i="7"/>
  <c r="H196" i="7"/>
  <c r="H188" i="7"/>
  <c r="H197" i="7"/>
  <c r="H189" i="7"/>
  <c r="H198" i="7"/>
  <c r="H190" i="7"/>
  <c r="H200" i="7"/>
  <c r="H199" i="7"/>
  <c r="H191" i="7"/>
  <c r="N236" i="7"/>
  <c r="M236" i="7"/>
  <c r="M240" i="7"/>
  <c r="M244" i="7"/>
  <c r="H177" i="7"/>
  <c r="H169" i="7"/>
  <c r="H179" i="7"/>
  <c r="H171" i="7"/>
  <c r="H178" i="7"/>
  <c r="H170" i="7"/>
  <c r="H180" i="7"/>
  <c r="H172" i="7"/>
  <c r="H181" i="7"/>
  <c r="H173" i="7"/>
  <c r="H175" i="7"/>
  <c r="H182" i="7"/>
  <c r="H174" i="7"/>
  <c r="H183" i="7"/>
  <c r="H184" i="7"/>
  <c r="H176" i="7"/>
  <c r="H168" i="7"/>
  <c r="M223" i="7"/>
  <c r="M231" i="7"/>
  <c r="M156" i="7"/>
  <c r="H156" i="7"/>
  <c r="H160" i="7"/>
  <c r="H151" i="7"/>
  <c r="Q146" i="7" s="1"/>
  <c r="S146" i="7" s="1"/>
  <c r="H159" i="7"/>
  <c r="H163" i="7"/>
  <c r="H155" i="7"/>
  <c r="H164" i="7"/>
  <c r="H153" i="7"/>
  <c r="H167" i="7"/>
  <c r="H166" i="7"/>
  <c r="H154" i="7"/>
  <c r="H152" i="7"/>
  <c r="M185" i="7"/>
  <c r="H185" i="7"/>
  <c r="Q21" i="13"/>
  <c r="S21" i="13" s="1"/>
  <c r="H27" i="13"/>
  <c r="Y26" i="13"/>
  <c r="M24" i="13"/>
  <c r="Q24" i="13" s="1"/>
  <c r="S24" i="13" s="1"/>
  <c r="M19" i="14"/>
  <c r="Q19" i="14" s="1"/>
  <c r="S19" i="14" s="1"/>
  <c r="H41" i="12"/>
  <c r="M37" i="12"/>
  <c r="Q37" i="12" s="1"/>
  <c r="M159" i="7"/>
  <c r="N151" i="7"/>
  <c r="M206" i="7"/>
  <c r="N168" i="7"/>
  <c r="M151" i="7"/>
  <c r="M172" i="7"/>
  <c r="M180" i="7"/>
  <c r="M168" i="7"/>
  <c r="M163" i="7"/>
  <c r="M176" i="7"/>
  <c r="M214" i="7"/>
  <c r="M219" i="7"/>
  <c r="N219" i="7"/>
  <c r="M197" i="7"/>
  <c r="M193" i="7"/>
  <c r="N185" i="7"/>
  <c r="M189" i="7"/>
  <c r="N202" i="7"/>
  <c r="M227" i="7"/>
  <c r="H11" i="7"/>
  <c r="H12" i="7" s="1"/>
  <c r="V20" i="5"/>
  <c r="V32" i="5"/>
  <c r="H20" i="5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Q20" i="5"/>
  <c r="R20" i="5"/>
  <c r="H19" i="4"/>
  <c r="L31" i="4"/>
  <c r="Q19" i="4"/>
  <c r="S19" i="4"/>
  <c r="T19" i="4" s="1"/>
  <c r="O19" i="4"/>
  <c r="V8" i="5"/>
  <c r="H11" i="6"/>
  <c r="L10" i="6"/>
  <c r="Q10" i="6" s="1"/>
  <c r="H32" i="5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Q32" i="5"/>
  <c r="R32" i="5"/>
  <c r="Q44" i="5"/>
  <c r="R44" i="5"/>
  <c r="V56" i="5"/>
  <c r="Q56" i="5"/>
  <c r="V235" i="7" l="1"/>
  <c r="Q257" i="7"/>
  <c r="S257" i="7" s="1"/>
  <c r="Q265" i="7"/>
  <c r="S265" i="7" s="1"/>
  <c r="Q270" i="7"/>
  <c r="S270" i="7" s="1"/>
  <c r="Q248" i="7"/>
  <c r="S248" i="7" s="1"/>
  <c r="Q261" i="7"/>
  <c r="S261" i="7" s="1"/>
  <c r="Q274" i="7"/>
  <c r="Q236" i="7"/>
  <c r="S236" i="7" s="1"/>
  <c r="Q240" i="7"/>
  <c r="S240" i="7" s="1"/>
  <c r="Q244" i="7"/>
  <c r="S244" i="7" s="1"/>
  <c r="V261" i="7"/>
  <c r="Q253" i="7"/>
  <c r="S253" i="7" s="1"/>
  <c r="V252" i="7"/>
  <c r="V269" i="7"/>
  <c r="Q219" i="7"/>
  <c r="S219" i="7" s="1"/>
  <c r="Q278" i="7"/>
  <c r="Q163" i="7"/>
  <c r="S163" i="7" s="1"/>
  <c r="V244" i="7"/>
  <c r="Q227" i="7"/>
  <c r="S227" i="7" s="1"/>
  <c r="Q231" i="7"/>
  <c r="S231" i="7" s="1"/>
  <c r="Q223" i="7"/>
  <c r="S223" i="7" s="1"/>
  <c r="Q210" i="7"/>
  <c r="S210" i="7" s="1"/>
  <c r="V227" i="7"/>
  <c r="V218" i="7"/>
  <c r="Q202" i="7"/>
  <c r="S202" i="7" s="1"/>
  <c r="V159" i="7"/>
  <c r="Q214" i="7"/>
  <c r="S214" i="7" s="1"/>
  <c r="Q206" i="7"/>
  <c r="S206" i="7" s="1"/>
  <c r="V201" i="7"/>
  <c r="V210" i="7"/>
  <c r="Q193" i="7"/>
  <c r="S193" i="7" s="1"/>
  <c r="V176" i="7"/>
  <c r="Q159" i="7"/>
  <c r="S159" i="7" s="1"/>
  <c r="Q155" i="7"/>
  <c r="S155" i="7" s="1"/>
  <c r="Q197" i="7"/>
  <c r="S197" i="7" s="1"/>
  <c r="Q189" i="7"/>
  <c r="S189" i="7" s="1"/>
  <c r="Q185" i="7"/>
  <c r="S185" i="7" s="1"/>
  <c r="V167" i="7"/>
  <c r="Q176" i="7"/>
  <c r="S176" i="7" s="1"/>
  <c r="V193" i="7"/>
  <c r="Q151" i="7"/>
  <c r="V184" i="7"/>
  <c r="Q180" i="7"/>
  <c r="S180" i="7" s="1"/>
  <c r="Q172" i="7"/>
  <c r="S172" i="7" s="1"/>
  <c r="Q168" i="7"/>
  <c r="S168" i="7" s="1"/>
  <c r="H42" i="12"/>
  <c r="S37" i="12"/>
  <c r="H28" i="13"/>
  <c r="H29" i="13" s="1"/>
  <c r="H30" i="13" s="1"/>
  <c r="H13" i="7"/>
  <c r="H14" i="7" s="1"/>
  <c r="H15" i="7" s="1"/>
  <c r="H16" i="7" s="1"/>
  <c r="Q31" i="4"/>
  <c r="S31" i="4"/>
  <c r="T31" i="4" s="1"/>
  <c r="O31" i="4"/>
  <c r="H31" i="4"/>
  <c r="L43" i="4"/>
  <c r="N19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12" i="6"/>
  <c r="L11" i="6"/>
  <c r="Q11" i="6" s="1"/>
  <c r="M27" i="13" l="1"/>
  <c r="Q27" i="13" s="1"/>
  <c r="S151" i="7"/>
  <c r="H43" i="12"/>
  <c r="Y42" i="12"/>
  <c r="Y68" i="12" s="1"/>
  <c r="Y70" i="12" s="1"/>
  <c r="M40" i="12"/>
  <c r="Q40" i="12" s="1"/>
  <c r="Q68" i="12" s="1"/>
  <c r="H31" i="13"/>
  <c r="H17" i="7"/>
  <c r="V17" i="7" s="1"/>
  <c r="N18" i="7"/>
  <c r="R18" i="7"/>
  <c r="H18" i="7"/>
  <c r="O43" i="4"/>
  <c r="L55" i="4"/>
  <c r="Q43" i="4"/>
  <c r="S43" i="4"/>
  <c r="T43" i="4" s="1"/>
  <c r="H43" i="4"/>
  <c r="N31" i="4"/>
  <c r="H32" i="4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L12" i="6"/>
  <c r="Q12" i="6" s="1"/>
  <c r="H13" i="6"/>
  <c r="S27" i="13" l="1"/>
  <c r="S61" i="13" s="1"/>
  <c r="Q61" i="13"/>
  <c r="H44" i="12"/>
  <c r="H45" i="12" s="1"/>
  <c r="H46" i="12" s="1"/>
  <c r="H47" i="12" s="1"/>
  <c r="H48" i="12" s="1"/>
  <c r="H49" i="12" s="1"/>
  <c r="S40" i="12"/>
  <c r="S68" i="12" s="1"/>
  <c r="H33" i="13"/>
  <c r="H32" i="13"/>
  <c r="Y39" i="13" s="1"/>
  <c r="H19" i="7"/>
  <c r="N43" i="4"/>
  <c r="H44" i="4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O55" i="4"/>
  <c r="H55" i="4"/>
  <c r="L67" i="4"/>
  <c r="Q55" i="4"/>
  <c r="S55" i="4"/>
  <c r="T55" i="4" s="1"/>
  <c r="H14" i="6"/>
  <c r="L13" i="6"/>
  <c r="Q13" i="6" s="1"/>
  <c r="M30" i="13" l="1"/>
  <c r="H50" i="12"/>
  <c r="H51" i="12" s="1"/>
  <c r="H52" i="12" s="1"/>
  <c r="M46" i="12"/>
  <c r="Q46" i="12" s="1"/>
  <c r="S46" i="12" s="1"/>
  <c r="M43" i="12"/>
  <c r="R69" i="12"/>
  <c r="Q70" i="12"/>
  <c r="H20" i="7"/>
  <c r="Q67" i="4"/>
  <c r="O67" i="4"/>
  <c r="H67" i="4"/>
  <c r="S67" i="4"/>
  <c r="T67" i="4" s="1"/>
  <c r="N55" i="4"/>
  <c r="H56" i="4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15" i="6"/>
  <c r="L14" i="6"/>
  <c r="Q14" i="6" s="1"/>
  <c r="R70" i="12" l="1"/>
  <c r="S70" i="12" s="1"/>
  <c r="Z75" i="12"/>
  <c r="H53" i="12"/>
  <c r="H54" i="12" s="1"/>
  <c r="M49" i="12"/>
  <c r="Q49" i="12" s="1"/>
  <c r="S49" i="12" s="1"/>
  <c r="N43" i="12"/>
  <c r="Q43" i="12"/>
  <c r="S43" i="12" s="1"/>
  <c r="H21" i="7"/>
  <c r="H22" i="7" s="1"/>
  <c r="N67" i="4"/>
  <c r="H68" i="4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L15" i="6"/>
  <c r="Q15" i="6" s="1"/>
  <c r="H16" i="6"/>
  <c r="Y54" i="12" l="1"/>
  <c r="M52" i="12"/>
  <c r="H23" i="7"/>
  <c r="H17" i="6"/>
  <c r="L16" i="6"/>
  <c r="Q16" i="6" s="1"/>
  <c r="N55" i="12" l="1"/>
  <c r="Q52" i="12"/>
  <c r="S52" i="12" s="1"/>
  <c r="H24" i="7"/>
  <c r="V23" i="7"/>
  <c r="L17" i="6"/>
  <c r="Q17" i="6" s="1"/>
  <c r="H18" i="6"/>
  <c r="H25" i="7" l="1"/>
  <c r="H26" i="7" s="1"/>
  <c r="H19" i="6"/>
  <c r="L18" i="6"/>
  <c r="Q18" i="6" s="1"/>
  <c r="H27" i="7" l="1"/>
  <c r="H28" i="7" s="1"/>
  <c r="H29" i="7" s="1"/>
  <c r="V29" i="7" s="1"/>
  <c r="R30" i="7"/>
  <c r="H30" i="7"/>
  <c r="N30" i="7"/>
  <c r="H20" i="6"/>
  <c r="L19" i="6"/>
  <c r="Q19" i="6" s="1"/>
  <c r="H31" i="7" l="1"/>
  <c r="H32" i="7" s="1"/>
  <c r="H33" i="7" s="1"/>
  <c r="H21" i="6"/>
  <c r="L20" i="6"/>
  <c r="Q20" i="6" s="1"/>
  <c r="H34" i="7" l="1"/>
  <c r="H22" i="6"/>
  <c r="L21" i="6"/>
  <c r="Q21" i="6" s="1"/>
  <c r="H35" i="7" l="1"/>
  <c r="H36" i="7" s="1"/>
  <c r="H23" i="6"/>
  <c r="L22" i="6"/>
  <c r="Q22" i="6" s="1"/>
  <c r="V35" i="7" l="1"/>
  <c r="H37" i="7"/>
  <c r="H38" i="7" s="1"/>
  <c r="H39" i="7" s="1"/>
  <c r="H40" i="7" s="1"/>
  <c r="H41" i="7" s="1"/>
  <c r="H24" i="6"/>
  <c r="L23" i="6"/>
  <c r="Q23" i="6" s="1"/>
  <c r="V41" i="7" l="1"/>
  <c r="N42" i="7"/>
  <c r="H42" i="7"/>
  <c r="R42" i="7"/>
  <c r="H25" i="6"/>
  <c r="L24" i="6"/>
  <c r="Q24" i="6" s="1"/>
  <c r="H43" i="7" l="1"/>
  <c r="H26" i="6"/>
  <c r="L25" i="6"/>
  <c r="Q25" i="6" s="1"/>
  <c r="H44" i="7" l="1"/>
  <c r="H45" i="7" s="1"/>
  <c r="H46" i="7" s="1"/>
  <c r="H27" i="6"/>
  <c r="L26" i="6"/>
  <c r="Q26" i="6" s="1"/>
  <c r="H47" i="7" l="1"/>
  <c r="H48" i="7" s="1"/>
  <c r="H28" i="6"/>
  <c r="L27" i="6"/>
  <c r="Q27" i="6" s="1"/>
  <c r="V47" i="7" l="1"/>
  <c r="H49" i="7"/>
  <c r="H50" i="7" s="1"/>
  <c r="H51" i="7" s="1"/>
  <c r="H52" i="7" s="1"/>
  <c r="H29" i="6"/>
  <c r="L28" i="6"/>
  <c r="Q28" i="6" s="1"/>
  <c r="H53" i="7" l="1"/>
  <c r="V53" i="7" s="1"/>
  <c r="H30" i="6"/>
  <c r="L29" i="6"/>
  <c r="Q29" i="6" s="1"/>
  <c r="R54" i="7" l="1"/>
  <c r="N54" i="7"/>
  <c r="H54" i="7"/>
  <c r="H31" i="6"/>
  <c r="L30" i="6"/>
  <c r="Q30" i="6" s="1"/>
  <c r="H55" i="7" l="1"/>
  <c r="H56" i="7" s="1"/>
  <c r="H57" i="7" s="1"/>
  <c r="H32" i="6"/>
  <c r="L31" i="6"/>
  <c r="Q31" i="6" s="1"/>
  <c r="H58" i="7" l="1"/>
  <c r="H33" i="6"/>
  <c r="L32" i="6"/>
  <c r="Q32" i="6" s="1"/>
  <c r="V59" i="7" l="1"/>
  <c r="H59" i="7"/>
  <c r="H60" i="7" s="1"/>
  <c r="H34" i="6"/>
  <c r="L33" i="6"/>
  <c r="Q33" i="6" s="1"/>
  <c r="H61" i="7" l="1"/>
  <c r="H62" i="7" s="1"/>
  <c r="H63" i="7" s="1"/>
  <c r="H64" i="7" s="1"/>
  <c r="H65" i="7" s="1"/>
  <c r="H35" i="6"/>
  <c r="L34" i="6"/>
  <c r="Q34" i="6" s="1"/>
  <c r="V65" i="7" l="1"/>
  <c r="H66" i="7"/>
  <c r="N66" i="7"/>
  <c r="R66" i="7"/>
  <c r="H36" i="6"/>
  <c r="L35" i="6"/>
  <c r="Q35" i="6" s="1"/>
  <c r="H67" i="7" l="1"/>
  <c r="H37" i="6"/>
  <c r="L36" i="6"/>
  <c r="Q36" i="6" s="1"/>
  <c r="H68" i="7" l="1"/>
  <c r="H69" i="7" s="1"/>
  <c r="H70" i="7" s="1"/>
  <c r="H38" i="6"/>
  <c r="L37" i="6"/>
  <c r="Q37" i="6" s="1"/>
  <c r="V71" i="7" l="1"/>
  <c r="H71" i="7"/>
  <c r="H72" i="7" s="1"/>
  <c r="H39" i="6"/>
  <c r="L38" i="6"/>
  <c r="Q38" i="6" s="1"/>
  <c r="H73" i="7" l="1"/>
  <c r="H74" i="7" s="1"/>
  <c r="H40" i="6"/>
  <c r="L39" i="6"/>
  <c r="Q39" i="6" s="1"/>
  <c r="V88" i="7" l="1"/>
  <c r="V79" i="7"/>
  <c r="H41" i="6"/>
  <c r="L40" i="6"/>
  <c r="Q40" i="6" s="1"/>
  <c r="L41" i="6" l="1"/>
  <c r="Q41" i="6" s="1"/>
  <c r="L42" i="6"/>
  <c r="Q42" i="6" l="1"/>
  <c r="H42" i="6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L78" i="6" s="1"/>
  <c r="R77" i="6" l="1"/>
  <c r="R99" i="6" s="1"/>
  <c r="S90" i="6"/>
  <c r="S99" i="6" s="1"/>
  <c r="Q78" i="6"/>
  <c r="R97" i="6" s="1"/>
  <c r="H78" i="6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L114" i="6" s="1"/>
  <c r="H114" i="6" s="1"/>
  <c r="Y67" i="15"/>
  <c r="W24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Thibault THOMAS</author>
    <author xml:space="preserve"> </author>
    <author>Chapeau</author>
    <author>Th. THOMAS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annuel 408.000 € suivant bail 08/06/2004 à effet 15/06/2004
indice de référence ICC 4T13 : 1214
</t>
        </r>
      </text>
    </comment>
    <comment ref="V53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TT le 06/10/09 :
Montant annuel à retenir pour la réponse de demande de révision de loyer de La Plateforme du Bâtiment</t>
        </r>
      </text>
    </comment>
    <comment ref="K5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K6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H7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Acte sous seing privé du 21/07/2010 
Loyer annuel : 555.914,27 pour la période 01/04/2010 au 14/06/2012
</t>
        </r>
      </text>
    </comment>
    <comment ref="K76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TT :
Suivant avenant à partir du 01/04/2010</t>
        </r>
      </text>
    </comment>
    <comment ref="K80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TT :
Suivant avenant à partir du 01/04/2010</t>
        </r>
      </text>
    </comment>
    <comment ref="K8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15/06/2010 suivant les termes du bail initial 15/06/2004
</t>
        </r>
      </text>
    </comment>
    <comment ref="K98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TT :
Suivant avenant à partir du 01/04/2010</t>
        </r>
      </text>
    </comment>
    <comment ref="O98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TT :
Date de fin d'application de l'avenant</t>
        </r>
      </text>
    </comment>
    <comment ref="K9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15/06/2011 suivant les termes du bail initial 15/06/2004
</t>
        </r>
      </text>
    </comment>
    <comment ref="O103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TT :
Date de fin d'application de l'avenant</t>
        </r>
      </text>
    </comment>
    <comment ref="O107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TT :
Date de fin d'application de l'avenant</t>
        </r>
      </text>
    </comment>
    <comment ref="K11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15/06/2012 suivant les termes du bail initial 15/06/2004
</t>
        </r>
      </text>
    </comment>
    <comment ref="V13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15/06/2012
au 14/06/2013</t>
        </r>
      </text>
    </comment>
    <comment ref="H13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Avenant signé le 14/05/2013
Loyer annuel 605.000 € à partir du 15/06/2013
prévoir réunion en 06/2019
conformément aux termes du bail</t>
        </r>
      </text>
    </comment>
    <comment ref="K1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15/06/2013 suivant les termes du bail initial 15/06/2004
</t>
        </r>
      </text>
    </comment>
    <comment ref="V150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15/06/2013
au 14/06/2014</t>
        </r>
      </text>
    </comment>
    <comment ref="K15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15/06/2014 suivant les termes du bail initial 15/06/2004
</t>
        </r>
      </text>
    </comment>
    <comment ref="V167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15/06/2014
au 14/06/2015</t>
        </r>
      </text>
    </comment>
    <comment ref="K16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15/06/2015 suivant les termes du bail initial 15/06/2004
</t>
        </r>
      </text>
    </comment>
    <comment ref="X17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Au lieu de 17 465,00 €
erreur Gerloge </t>
        </r>
      </text>
    </comment>
    <comment ref="AA17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Au lieu de 17 465,00 €
erreur Gerloge </t>
        </r>
      </text>
    </comment>
    <comment ref="V18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15/06/2015
au 14/06/2016</t>
        </r>
      </text>
    </comment>
    <comment ref="K186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15/06/2016 suivant les termes du bail initial 15/06/2004
</t>
        </r>
      </text>
    </comment>
    <comment ref="V20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15/06/2016
au 14/06/2017</t>
        </r>
      </text>
    </comment>
    <comment ref="K20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15/06/2017 suivant les termes du bail initial 15/06/2004
</t>
        </r>
      </text>
    </comment>
    <comment ref="Y206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TVA 20% uniquement sur Tx Foncières</t>
        </r>
      </text>
    </comment>
    <comment ref="X21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Provision sur tx foncière 2018 à payer en 09/2018
</t>
        </r>
      </text>
    </comment>
    <comment ref="Y215" authorId="3" shapeId="0" xr:uid="{00000000-0006-0000-0000-00001E00000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Régul TVA sur TF 2017 
17 887*20% = 3 577,40 €</t>
        </r>
      </text>
    </comment>
    <comment ref="V218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15/06/2017
au 14/06/2018</t>
        </r>
      </text>
    </comment>
    <comment ref="O219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K220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Y220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TF : 18.311
O-M : 7.516
TVA 20% :(18.311+7.516)*20%
TVA : 5.165,40
TF : 25.827+5.165,40 = 30.992,40
Acompte : 6.300*3 =    -18.900
solde                           12.092,40
TF :        25.827
Acompte -18.900
solde         6.927
TVA          5.165,40
total         12.092,40
TF   : 25.827
O-M    -7.516
Acpte  -6.300
Acpte  -6.300
solde    5.711
TF           : 18.311
Acpte       : 18.900
trop versé :    -589
solde : 6.300-589 = 5.711</t>
        </r>
      </text>
    </comment>
    <comment ref="X22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Provision sur tx foncière 2019 à payer en 09/2019
</t>
        </r>
      </text>
    </comment>
    <comment ref="V235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15/06/2018
au 14/06/2019</t>
        </r>
      </text>
    </comment>
    <comment ref="O236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K237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V25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15/06/2019
au 14/06/2020</t>
        </r>
      </text>
    </comment>
    <comment ref="O25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K254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X261" authorId="3" shapeId="0" xr:uid="{00000000-0006-0000-0000-00002A000000}">
      <text>
        <r>
          <rPr>
            <b/>
            <sz val="9"/>
            <color indexed="81"/>
            <rFont val="Tahoma"/>
            <family val="2"/>
          </rPr>
          <t>Thibault THOMAS:
TF : 18.590
O-M : 7.620
TVA 20% :(18.590+7.620)*20%
TVA : 5.242,00
TF : 26.210+5.242,00 = 31.452,00
Acompte : 8.600*4 =  34.400,00
trop perçu :                         34.400 - 26.210 = 8.190
TVA 26.210 * 20% = 5.242
Acompte : 1.720*4 = 6.880
trop perçu :
 6.880 - 5.242 = 1.638</t>
        </r>
      </text>
    </comment>
    <comment ref="V269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15/06/2020
au 14/06/2021
</t>
        </r>
      </text>
    </comment>
    <comment ref="O270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K271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V286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15/06/2021
au 14/06/2022
</t>
        </r>
      </text>
    </comment>
    <comment ref="O287" authorId="0" shapeId="0" xr:uid="{65E44051-1198-4F1A-981D-FA7B164BEA44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K288" authorId="0" shapeId="0" xr:uid="{F80A4636-0DE0-4B88-BAC9-1099343D0A82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V303" authorId="0" shapeId="0" xr:uid="{A95D8E11-CDE7-47AF-B553-7C3F2206D63E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15/06/2021
au 14/06/2022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Thibault THOMAS</author>
  </authors>
  <commentList>
    <comment ref="U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Bail d'habitation : dépôt de garantie ne pourra jamais être révisé au cours du contrat ou lors de son renouvellement</t>
        </r>
      </text>
    </comment>
    <comment ref="U3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Bail d'habitation : dépôt de garantie ne pourra jamais être révisé au cours du contrat ou lors de son renouvellement</t>
        </r>
      </text>
    </comment>
    <comment ref="U4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Bail d'habitation : dépôt de garantie ne pourra jamais être révisé au cours du contrat ou lors de son renouvellement</t>
        </r>
      </text>
    </comment>
    <comment ref="U59" authorId="0" shapeId="0" xr:uid="{46336719-4B4B-4752-BE67-46ABE66DD0A7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Bail d'habitation : dépôt de garantie ne pourra jamais être révisé au cours du contrat ou lors de son renouvellement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Thibault THOMAS</author>
  </authors>
  <commentList>
    <comment ref="U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Thibault THOMAS:
</t>
        </r>
        <r>
          <rPr>
            <sz val="9"/>
            <color indexed="81"/>
            <rFont val="Tahoma"/>
            <family val="2"/>
          </rPr>
          <t>révision dépôt de garantie non faite
2100,00 € au lieu de 2109,69 €</t>
        </r>
      </text>
    </comment>
    <comment ref="U3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révision dépôt de garantie non faite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Thibault THOMAS</author>
    <author>Th. THOMAS</author>
  </authors>
  <commentList>
    <comment ref="U2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révision dépôt de garantie non faite
75 € au lieu de 76,63 €</t>
        </r>
      </text>
    </comment>
    <comment ref="U3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rappel dépôt de garantie 1,63 soit 
76,63 € au lieu de 77,61 €</t>
        </r>
      </text>
    </comment>
    <comment ref="R47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Montant appelé non réglé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Th. THOMAS</author>
  </authors>
  <commentList>
    <comment ref="R6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Non réglé sur compte-rendu de gestion 3T20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Thibault THOMAS</author>
    <author xml:space="preserve"> </author>
    <author>Chapeau</author>
  </authors>
  <commentList>
    <comment ref="H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annuel 408.000 € suivant bail 08/06/2004 à effet 15/06/2004
indice de référence ICC 4T13 : 1214
</t>
        </r>
      </text>
    </comment>
    <comment ref="V53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TT le 06/10/09 :
Montant annuel à retenir pour la réponse de demande de révision de loyer de La Plateforme du Bâtiment</t>
        </r>
      </text>
    </comment>
    <comment ref="K55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K67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H76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Acte sous seing privé du 21/07/2010 
Loyer annuel : 555.914,27 pour la période 01/04/2010 au 14/06/2012
</t>
        </r>
      </text>
    </comment>
    <comment ref="K76" authorId="2" shapeId="0" xr:uid="{00000000-0006-0000-0900-000006000000}">
      <text>
        <r>
          <rPr>
            <b/>
            <sz val="9"/>
            <color indexed="81"/>
            <rFont val="Tahoma"/>
            <family val="2"/>
          </rPr>
          <t>TT :
Suivant avenant à partir du 01/04/2010</t>
        </r>
      </text>
    </comment>
    <comment ref="K80" authorId="2" shapeId="0" xr:uid="{00000000-0006-0000-0900-000007000000}">
      <text>
        <r>
          <rPr>
            <b/>
            <sz val="9"/>
            <color indexed="81"/>
            <rFont val="Tahoma"/>
            <family val="2"/>
          </rPr>
          <t>TT :
Suivant avenant à partir du 01/04/2010</t>
        </r>
      </text>
    </comment>
    <comment ref="K81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15/06/2010 suivant les termes du bail initial 15/06/2004
</t>
        </r>
      </text>
    </comment>
    <comment ref="K98" authorId="2" shapeId="0" xr:uid="{00000000-0006-0000-0900-000009000000}">
      <text>
        <r>
          <rPr>
            <b/>
            <sz val="9"/>
            <color indexed="81"/>
            <rFont val="Tahoma"/>
            <family val="2"/>
          </rPr>
          <t>TT :
Suivant avenant à partir du 01/04/2010</t>
        </r>
      </text>
    </comment>
    <comment ref="O98" authorId="2" shapeId="0" xr:uid="{00000000-0006-0000-0900-00000A000000}">
      <text>
        <r>
          <rPr>
            <b/>
            <sz val="9"/>
            <color indexed="81"/>
            <rFont val="Tahoma"/>
            <family val="2"/>
          </rPr>
          <t>TT :
Date de fin d'application de l'avenant</t>
        </r>
      </text>
    </comment>
    <comment ref="K99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15/06/2011 suivant les termes du bail initial 15/06/2004
</t>
        </r>
      </text>
    </comment>
    <comment ref="O103" authorId="2" shapeId="0" xr:uid="{00000000-0006-0000-0900-00000C000000}">
      <text>
        <r>
          <rPr>
            <b/>
            <sz val="9"/>
            <color indexed="81"/>
            <rFont val="Tahoma"/>
            <family val="2"/>
          </rPr>
          <t>TT :
Date de fin d'application de l'avenant</t>
        </r>
      </text>
    </comment>
    <comment ref="O107" authorId="2" shapeId="0" xr:uid="{00000000-0006-0000-0900-00000D000000}">
      <text>
        <r>
          <rPr>
            <b/>
            <sz val="9"/>
            <color indexed="81"/>
            <rFont val="Tahoma"/>
            <family val="2"/>
          </rPr>
          <t>TT :
Date de fin d'application de l'avenant</t>
        </r>
      </text>
    </comment>
    <comment ref="K117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15/06/2012 suivant les termes du bail initial 15/06/2004
</t>
        </r>
      </text>
    </comment>
    <comment ref="V133" authorId="0" shapeId="0" xr:uid="{00000000-0006-0000-0900-00000F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15/06/2012
au 14/06/2013</t>
        </r>
      </text>
    </comment>
    <comment ref="H134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Avenant signé le 14/05/2013
Loyer annuel 605.000 € à partir du 15/06/2013
prévoir réunion en 06/2019
conformément aux termes du bail</t>
        </r>
      </text>
    </comment>
    <comment ref="K135" authorId="0" shapeId="0" xr:uid="{00000000-0006-0000-0900-00001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15/06/2013 suivant les termes du bail initial 15/06/2004
</t>
        </r>
      </text>
    </comment>
    <comment ref="V150" authorId="0" shapeId="0" xr:uid="{00000000-0006-0000-0900-00001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15/06/2013
au 14/06/2014</t>
        </r>
      </text>
    </comment>
    <comment ref="K152" authorId="0" shapeId="0" xr:uid="{00000000-0006-0000-0900-00001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15/06/2014 suivant les termes du bail initial 15/06/2004
</t>
        </r>
      </text>
    </comment>
    <comment ref="V167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15/06/2014
au 14/06/2015</t>
        </r>
      </text>
    </comment>
    <comment ref="K169" authorId="0" shapeId="0" xr:uid="{00000000-0006-0000-0900-000015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15/06/2015 suivant les termes du bail initial 15/06/2004
</t>
        </r>
      </text>
    </comment>
    <comment ref="Y173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Au lieu de 17 465,00 €
erreur Gerloge </t>
        </r>
      </text>
    </comment>
    <comment ref="V184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15/06/2015
au 14/06/2016</t>
        </r>
      </text>
    </comment>
    <comment ref="K186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15/06/2016 suivant les termes du bail initial 15/06/2004
</t>
        </r>
      </text>
    </comment>
    <comment ref="V202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15/06/2016
au 14/06/2017</t>
        </r>
      </text>
    </comment>
    <comment ref="K204" authorId="0" shapeId="0" xr:uid="{00000000-0006-0000-0900-00001A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15/06/2017 suivant les termes du bail initial 15/06/2004
</t>
        </r>
      </text>
    </comment>
    <comment ref="Z209" authorId="0" shapeId="0" xr:uid="{00000000-0006-0000-0900-00001B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TVA 20% uniquement sur Tx Foncières</t>
        </r>
      </text>
    </comment>
    <comment ref="Y212" authorId="0" shapeId="0" xr:uid="{00000000-0006-0000-0900-00001C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Provision sur tx foncière 2018 à payer en 09/2018
</t>
        </r>
      </text>
    </comment>
    <comment ref="V220" authorId="0" shapeId="0" xr:uid="{00000000-0006-0000-0900-00001D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15/06/2017
au 14/06/2018</t>
        </r>
      </text>
    </comment>
    <comment ref="O221" authorId="0" shapeId="0" xr:uid="{00000000-0006-0000-0900-00001E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Z221" authorId="0" shapeId="0" xr:uid="{00000000-0006-0000-0900-00001F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TF : 18.311
O-M : 7.516
TVA 20% :(18.311+7.516)*20%
TVA : 5.165,40
TF : 25.827+5.165,40 = 30.992,40
Acompte : 6.300*3 =    -18.900
solde                           12.092,40
TF :        25.827
Acompte -18.900
solde         6.927
TVA          5.165,40
total         12.092,40
TF   : 25.827
O-M    -7.516
Acpte  -6.300
Acpte  -6.300
solde    5.711
TF           : 18.311
Acpte       : 18.900
trop versé :    -589
solde : 6.300-589 = 5.711</t>
        </r>
      </text>
    </comment>
    <comment ref="K222" authorId="0" shapeId="0" xr:uid="{00000000-0006-0000-0900-000020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  <comment ref="Y230" authorId="0" shapeId="0" xr:uid="{00000000-0006-0000-0900-000021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Provision sur tx foncière 2019 à payer en 09/2019
</t>
        </r>
      </text>
    </comment>
    <comment ref="V238" authorId="0" shapeId="0" xr:uid="{00000000-0006-0000-0900-000022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Loyer du 15/06/2017
au 14/06/2018</t>
        </r>
      </text>
    </comment>
    <comment ref="O239" authorId="0" shapeId="0" xr:uid="{00000000-0006-0000-0900-000023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Se reporter au bail avenant 2013 paragraphe concernant la date du 15/06/2019
</t>
        </r>
      </text>
    </comment>
    <comment ref="K240" authorId="0" shapeId="0" xr:uid="{00000000-0006-0000-0900-000024000000}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Montant mensuel du loyer au 15/06/2018 suivant les termes du bail initial 15/06/2004
</t>
        </r>
      </text>
    </comment>
  </commentList>
</comments>
</file>

<file path=xl/sharedStrings.xml><?xml version="1.0" encoding="utf-8"?>
<sst xmlns="http://schemas.openxmlformats.org/spreadsheetml/2006/main" count="2732" uniqueCount="221">
  <si>
    <t>Échéance</t>
  </si>
  <si>
    <t>Montant (€)</t>
  </si>
  <si>
    <t>Indice</t>
  </si>
  <si>
    <t>Référence</t>
  </si>
  <si>
    <t>date prochaine révision</t>
  </si>
  <si>
    <t>Loyer</t>
  </si>
  <si>
    <t>06</t>
  </si>
  <si>
    <t>08</t>
  </si>
  <si>
    <t>09</t>
  </si>
  <si>
    <t>10</t>
  </si>
  <si>
    <t>07</t>
  </si>
  <si>
    <t>11</t>
  </si>
  <si>
    <t>12</t>
  </si>
  <si>
    <t>01</t>
  </si>
  <si>
    <t>02</t>
  </si>
  <si>
    <t>03</t>
  </si>
  <si>
    <t>04</t>
  </si>
  <si>
    <t>05</t>
  </si>
  <si>
    <t>4 T 03</t>
  </si>
  <si>
    <t>4 T 04</t>
  </si>
  <si>
    <t>4 T 05</t>
  </si>
  <si>
    <t xml:space="preserve">4 T 06 </t>
  </si>
  <si>
    <t>4 T 07</t>
  </si>
  <si>
    <t>4 T 08</t>
  </si>
  <si>
    <t>4 T 09</t>
  </si>
  <si>
    <t>nouveau loyer</t>
  </si>
  <si>
    <t>le loyer est payable d'avance en 4 termes trimestriels egaux chaque terme etant exigible à partir du 15 et payable au plus tard le dernier jour ouvrable du mois précédent chaque trimestre civile</t>
  </si>
  <si>
    <t>Trimestre</t>
  </si>
  <si>
    <t>montant</t>
  </si>
  <si>
    <t>rappel</t>
  </si>
  <si>
    <t>date</t>
  </si>
  <si>
    <t>%</t>
  </si>
  <si>
    <t xml:space="preserve"> </t>
  </si>
  <si>
    <t>1 T 04</t>
  </si>
  <si>
    <t>1 T 05</t>
  </si>
  <si>
    <t>1 T 06</t>
  </si>
  <si>
    <t>1 T 07</t>
  </si>
  <si>
    <t>1 T 08</t>
  </si>
  <si>
    <t>1 T 09</t>
  </si>
  <si>
    <t>fin contrat : 15/07/2010</t>
  </si>
  <si>
    <t>le loyer est payable d'avance et en totalité le premier de chaque mois</t>
  </si>
  <si>
    <t>le dépôt de garantie correspond à 2 mois de loyer en principal (hors charges)</t>
  </si>
  <si>
    <t>dépôt de garantie</t>
  </si>
  <si>
    <t>2 T 04</t>
  </si>
  <si>
    <t>3 T 04</t>
  </si>
  <si>
    <t>le loyer est révisé chaque année le 01/08 sur la base de la moyenne des 4 indices du coût de construction à la date de référence du 1er trimestre 2004 dont la valeur est : 1225</t>
  </si>
  <si>
    <t>2 T 92</t>
  </si>
  <si>
    <t>2 T 95</t>
  </si>
  <si>
    <t>2 T 98</t>
  </si>
  <si>
    <t>2 T 01</t>
  </si>
  <si>
    <t>payé</t>
  </si>
  <si>
    <t>dû</t>
  </si>
  <si>
    <t>4 T 10</t>
  </si>
  <si>
    <t>4 T 11</t>
  </si>
  <si>
    <t>4 T 12</t>
  </si>
  <si>
    <t>Loyer annuel</t>
  </si>
  <si>
    <t>4 T 13</t>
  </si>
  <si>
    <t>4 T 14</t>
  </si>
  <si>
    <t>4 T 15</t>
  </si>
  <si>
    <t>4 T 16</t>
  </si>
  <si>
    <t>4 T 17</t>
  </si>
  <si>
    <t>% N / N-1</t>
  </si>
  <si>
    <t>Nouveau loyer</t>
  </si>
  <si>
    <t>01/01/2014 à 31/12/2014</t>
  </si>
  <si>
    <t>15/06/2014 à 14/06/2015</t>
  </si>
  <si>
    <t>15/06/2013 à 14/06/2014</t>
  </si>
  <si>
    <t>01/01/2013 à 31/12/2013</t>
  </si>
  <si>
    <t>15/06/2012 à 14/06/2013</t>
  </si>
  <si>
    <t>01/01/2015 à 31/12/2015</t>
  </si>
  <si>
    <t>15/06/2015 à 14/06/2016</t>
  </si>
  <si>
    <t>01/01/2016 à 31/12/2016</t>
  </si>
  <si>
    <t>15/06/2016 à 14/06/2017</t>
  </si>
  <si>
    <t>01/01/2017 à 31/12/2017</t>
  </si>
  <si>
    <t>15/06/2017 à 14/06/2018</t>
  </si>
  <si>
    <t>01/01/2018 à 31/12/2018</t>
  </si>
  <si>
    <t>Période loyer annuel</t>
  </si>
  <si>
    <t>Période loyer appelé</t>
  </si>
  <si>
    <t>01/10/2017 à 31/12/2017</t>
  </si>
  <si>
    <t>01/04/2018 à 30/06/2018</t>
  </si>
  <si>
    <t>01/07/2018 à 30/09/2018</t>
  </si>
  <si>
    <t>01/10/2018 à 31/12/2018</t>
  </si>
  <si>
    <t>01/07/2017 à 30/09/2017</t>
  </si>
  <si>
    <t>appelé Gerloge</t>
  </si>
  <si>
    <t>appelé selon bail</t>
  </si>
  <si>
    <t>01/01/2018 à 31/03/2018</t>
  </si>
  <si>
    <t>01/04/2017 à 30/06/2017</t>
  </si>
  <si>
    <t>01/01/2017 à 31/03/2017</t>
  </si>
  <si>
    <t>01/10/2016 à 31/12/2016</t>
  </si>
  <si>
    <t>01/07/2016 à 30/09/2016</t>
  </si>
  <si>
    <t>01/04/2016 à 30/06/2016</t>
  </si>
  <si>
    <t>01/01/2016 à 31/03/2016</t>
  </si>
  <si>
    <t>01/10/2015 à 31/12/2015</t>
  </si>
  <si>
    <t>01/07/2015 à 30/09/2015</t>
  </si>
  <si>
    <t>01/04/2015 à 30/06/2015</t>
  </si>
  <si>
    <t>01/01/2015 à 31/03/2015</t>
  </si>
  <si>
    <t>Rappel Gerloge</t>
  </si>
  <si>
    <t>Différence</t>
  </si>
  <si>
    <t>01/10/2014 à 31/12/2014</t>
  </si>
  <si>
    <t>01/07/2014 à 30/09/2014</t>
  </si>
  <si>
    <t>01/04/2014 à 30/06/2014</t>
  </si>
  <si>
    <t>01/01/2014 à 31/03/2014</t>
  </si>
  <si>
    <t>01/10/2013 à 31/12/2013</t>
  </si>
  <si>
    <t>01/07/2013 à 30/09/2013</t>
  </si>
  <si>
    <t>01/04/2013 à 30/06/2013</t>
  </si>
  <si>
    <t>01/01/2013 à 31/03/2013</t>
  </si>
  <si>
    <t>01/10/2012 à 31/12/2012</t>
  </si>
  <si>
    <t>01/07/2012 à 30/09/2012</t>
  </si>
  <si>
    <t>01/04/2012 à 30/06/2012</t>
  </si>
  <si>
    <t>01/01/2012 à 30/03/2012</t>
  </si>
  <si>
    <t>01/10/2011 à 31/12/2011</t>
  </si>
  <si>
    <t>01/07/2011 à 30/09/2011</t>
  </si>
  <si>
    <t>01/04/2011 à 30/06/2011</t>
  </si>
  <si>
    <t>01/01/2011 à 31/03/2011</t>
  </si>
  <si>
    <t>01/07/2010 à 30/09/2010</t>
  </si>
  <si>
    <t>01/04/2010 à 30/06/2010</t>
  </si>
  <si>
    <t>01/10/2010 à 31/12/2010</t>
  </si>
  <si>
    <t>Déôt de garantie</t>
  </si>
  <si>
    <t>Tx O-M</t>
  </si>
  <si>
    <t>Tx Foncières</t>
  </si>
  <si>
    <t>1T19</t>
  </si>
  <si>
    <t>01/07/2019 à 30/09/2019</t>
  </si>
  <si>
    <t>01/04/2019 à 30/06/2019</t>
  </si>
  <si>
    <t>1T18</t>
  </si>
  <si>
    <t>1T17</t>
  </si>
  <si>
    <t>12/09/2016 à 30/09/2016</t>
  </si>
  <si>
    <t>1T16</t>
  </si>
  <si>
    <t>le dépôt de garantie correspond à 1 mois de loyer en principal (hors charges)</t>
  </si>
  <si>
    <t>Loyer HT TVA en sus</t>
  </si>
  <si>
    <t>01/01/2019 à 31/01/2019</t>
  </si>
  <si>
    <t>le loyer est payable d'avance et en totalité le 1er de chaque mois</t>
  </si>
  <si>
    <t>Loyer soumis à TVA</t>
  </si>
  <si>
    <t>01/10/2019 à 31/12/2019</t>
  </si>
  <si>
    <t>3T18</t>
  </si>
  <si>
    <t>3T17</t>
  </si>
  <si>
    <t>3T16</t>
  </si>
  <si>
    <t>20/01/2016 à 31/03/2016</t>
  </si>
  <si>
    <t>3T15</t>
  </si>
  <si>
    <t>Taxes Foncières</t>
  </si>
  <si>
    <t>Le loyer sera révisé le 18 juin   indice référence : 1T18 --&gt; 127,22  (IRL)</t>
  </si>
  <si>
    <t>18/06/2018 à 30/06/2018</t>
  </si>
  <si>
    <t>01/01/2019 à 31/03/2019</t>
  </si>
  <si>
    <t>01/04/2020 à 30/06/2020</t>
  </si>
  <si>
    <t>01/07/2020 à 30/09/2020</t>
  </si>
  <si>
    <t>01/10/2020 à 31/12/2020</t>
  </si>
  <si>
    <t>01/01/2021 à 31/03/2021</t>
  </si>
  <si>
    <t>01/01/2020 à 31/03/2020</t>
  </si>
  <si>
    <t>1T20</t>
  </si>
  <si>
    <t>Le loyer sera révisé le 22 janvier   indice référence : 3T18 --&gt; 1733  (ICC)</t>
  </si>
  <si>
    <t>3T19</t>
  </si>
  <si>
    <t>22/01/2019 à 31/03/2019</t>
  </si>
  <si>
    <t>01/01/2019 à 201/03/2019</t>
  </si>
  <si>
    <t>01/01/2019 à 31/12/2019</t>
  </si>
  <si>
    <t>TVA sur Tx Foncières</t>
  </si>
  <si>
    <t>15/06/2019 à 14/06/2019</t>
  </si>
  <si>
    <t>18/06/2018 à 31/12/2018</t>
  </si>
  <si>
    <t>01/07/2016 à 31/12/2016</t>
  </si>
  <si>
    <t>01/12/2019 à 31/12/2019</t>
  </si>
  <si>
    <t>01/12/2020 à 31/12/2020</t>
  </si>
  <si>
    <t>Le loyer sera révisé le 1er octobre   indice référence : 1T16 --&gt; 1615  (ICC)</t>
  </si>
  <si>
    <t>Le loyer sera révisé le 1er janvier   indice référence : 3T15 --&gt; 1608  (ICC)</t>
  </si>
  <si>
    <t>4T15</t>
  </si>
  <si>
    <t>4T17</t>
  </si>
  <si>
    <t>4T16</t>
  </si>
  <si>
    <t>4T18</t>
  </si>
  <si>
    <t>Loyer annuel bail</t>
  </si>
  <si>
    <t>Loyer annuel appelé Gerloge</t>
  </si>
  <si>
    <t>Le loyer sera révisé le 1er avril   indice référence : 4T15 --&gt; 108,41  (ILC)</t>
  </si>
  <si>
    <t>DESIMPEL</t>
  </si>
  <si>
    <t>SOARES Local commercial</t>
  </si>
  <si>
    <t>SOARES Parking</t>
  </si>
  <si>
    <t>20/01/2016 à 31/12/2018</t>
  </si>
  <si>
    <t>BACOT Parking</t>
  </si>
  <si>
    <t>QUAGLINO Parking</t>
  </si>
  <si>
    <t>3T20</t>
  </si>
  <si>
    <t>4 T 18</t>
  </si>
  <si>
    <t>15/06/2018 à 14/06/2019</t>
  </si>
  <si>
    <t>15/06/2019 à 14/06/2020</t>
  </si>
  <si>
    <t>12/09/2016 à 30/09/2019</t>
  </si>
  <si>
    <t>01/10/2020</t>
  </si>
  <si>
    <t>01/01/2020 à 31/01/2020</t>
  </si>
  <si>
    <t>01/04/2016 à 31/12/2019</t>
  </si>
  <si>
    <t>0,63</t>
  </si>
  <si>
    <t>0,99</t>
  </si>
  <si>
    <t>4T19</t>
  </si>
  <si>
    <t>4 T 19</t>
  </si>
  <si>
    <t>01/01/2020 à 31/12/2020</t>
  </si>
  <si>
    <t>01/04/2021 à 30/06/2021</t>
  </si>
  <si>
    <t>le dépôt de garantie correspond à 3 mois de loyer en principal (hors charges)</t>
  </si>
  <si>
    <t>01/07/2020 à 31/07/2020</t>
  </si>
  <si>
    <t>Impayé</t>
  </si>
  <si>
    <t>TTC</t>
  </si>
  <si>
    <t>Rappel</t>
  </si>
  <si>
    <t>Mois</t>
  </si>
  <si>
    <t>Loyer HT</t>
  </si>
  <si>
    <t>TVA</t>
  </si>
  <si>
    <t xml:space="preserve">Dépôt de </t>
  </si>
  <si>
    <t>garantie</t>
  </si>
  <si>
    <t>Parking</t>
  </si>
  <si>
    <t>Cumul</t>
  </si>
  <si>
    <t>Charges</t>
  </si>
  <si>
    <t>Facture</t>
  </si>
  <si>
    <t>Local Professionnel</t>
  </si>
  <si>
    <t>Total impayés TTC</t>
  </si>
  <si>
    <t>01/07/2021 à 30/09/2021</t>
  </si>
  <si>
    <t>01/10/2021 à 31/12/2021</t>
  </si>
  <si>
    <t>01/01/2021 à 31/12/2021</t>
  </si>
  <si>
    <t>01/01/2022 à 31/03/2022</t>
  </si>
  <si>
    <t>01/04/2022 à 30/06/2022</t>
  </si>
  <si>
    <t>15/06/2020 à 14/06/2021</t>
  </si>
  <si>
    <t>15/06/2021 à 14/06/2022</t>
  </si>
  <si>
    <t>4 T 20</t>
  </si>
  <si>
    <t>18/06/2018 à 30/06/2021</t>
  </si>
  <si>
    <t>Tx Foncières Gerloge</t>
  </si>
  <si>
    <t>TVA sur Tx Foncières Gerloge</t>
  </si>
  <si>
    <t>Tx O-M DGFP</t>
  </si>
  <si>
    <t>Tx Foncières DGFP</t>
  </si>
  <si>
    <t>Echéance DGFP</t>
  </si>
  <si>
    <t>4 T 21</t>
  </si>
  <si>
    <t>01/07/2022 à 30/09/2022</t>
  </si>
  <si>
    <t>1T21</t>
  </si>
  <si>
    <t>1T22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</si>
</sst>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0.000000%"/>
    <numFmt numFmtId="166" formatCode="#,##0.0000_ ;[Red]\-#,##0.0000\ "/>
    <numFmt numFmtId="167" formatCode="0.0000%"/>
    <numFmt numFmtId="168" formatCode="0.00_ ;[Red]\-0.00\ 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993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5" fillId="0" borderId="0"/>
    <xf numFmtId="0" fontId="14" fillId="0" borderId="0"/>
    <xf numFmtId="9" fontId="5" fillId="0" borderId="0" applyFont="0" applyFill="0" applyBorder="0" applyAlignment="0" applyProtection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0" fontId="18" fillId="6" borderId="0" applyNumberFormat="0" applyBorder="0" applyAlignment="0" applyProtection="0"/>
  </cellStyleXfs>
  <cellXfs count="440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14" fontId="0" fillId="0" borderId="0" xfId="0" applyNumberFormat="1" applyAlignment="1">
      <alignment horizontal="center"/>
    </xf>
    <xf numFmtId="49" fontId="7" fillId="0" borderId="0" xfId="0" applyNumberFormat="1" applyFont="1"/>
    <xf numFmtId="164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49" fontId="6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1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6" fillId="0" borderId="0" xfId="0" applyFont="1" applyFill="1"/>
    <xf numFmtId="49" fontId="6" fillId="0" borderId="0" xfId="0" applyNumberFormat="1" applyFont="1" applyFill="1"/>
    <xf numFmtId="0" fontId="0" fillId="0" borderId="0" xfId="0" applyAlignment="1">
      <alignment horizontal="center"/>
    </xf>
    <xf numFmtId="0" fontId="5" fillId="0" borderId="0" xfId="1"/>
    <xf numFmtId="0" fontId="5" fillId="0" borderId="0" xfId="1" applyAlignment="1">
      <alignment horizontal="center" vertical="center"/>
    </xf>
    <xf numFmtId="164" fontId="14" fillId="0" borderId="0" xfId="2" applyNumberFormat="1" applyAlignment="1">
      <alignment horizontal="center" vertical="center"/>
    </xf>
    <xf numFmtId="0" fontId="14" fillId="0" borderId="0" xfId="2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14" fillId="0" borderId="0" xfId="2" applyNumberFormat="1" applyAlignment="1">
      <alignment vertical="center"/>
    </xf>
    <xf numFmtId="0" fontId="14" fillId="0" borderId="0" xfId="2" applyAlignment="1">
      <alignment vertical="center"/>
    </xf>
    <xf numFmtId="164" fontId="14" fillId="0" borderId="0" xfId="2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0" xfId="2" applyAlignment="1">
      <alignment horizontal="center" vertical="center"/>
    </xf>
    <xf numFmtId="164" fontId="15" fillId="0" borderId="0" xfId="0" applyNumberFormat="1" applyFont="1" applyAlignment="1">
      <alignment horizontal="right"/>
    </xf>
    <xf numFmtId="0" fontId="14" fillId="0" borderId="1" xfId="2" applyBorder="1" applyAlignment="1">
      <alignment horizontal="center" vertical="center" wrapText="1"/>
    </xf>
    <xf numFmtId="164" fontId="14" fillId="0" borderId="1" xfId="2" applyNumberForma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14" fillId="0" borderId="3" xfId="2" applyNumberFormat="1" applyBorder="1" applyAlignment="1">
      <alignment horizontal="center" vertical="center"/>
    </xf>
    <xf numFmtId="14" fontId="14" fillId="0" borderId="2" xfId="2" applyNumberFormat="1" applyBorder="1" applyAlignment="1">
      <alignment horizontal="center" vertical="center"/>
    </xf>
    <xf numFmtId="14" fontId="14" fillId="0" borderId="8" xfId="2" applyNumberFormat="1" applyBorder="1" applyAlignment="1">
      <alignment horizontal="center" vertical="center"/>
    </xf>
    <xf numFmtId="164" fontId="14" fillId="0" borderId="2" xfId="2" applyNumberForma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3" borderId="2" xfId="1" applyFill="1" applyBorder="1" applyAlignment="1">
      <alignment horizontal="center" vertical="center"/>
    </xf>
    <xf numFmtId="164" fontId="14" fillId="0" borderId="10" xfId="2" applyNumberFormat="1" applyBorder="1" applyAlignment="1">
      <alignment horizontal="center" vertical="center"/>
    </xf>
    <xf numFmtId="164" fontId="14" fillId="0" borderId="9" xfId="2" applyNumberFormat="1" applyBorder="1" applyAlignment="1">
      <alignment horizontal="center" vertical="center"/>
    </xf>
    <xf numFmtId="164" fontId="14" fillId="0" borderId="11" xfId="2" applyNumberFormat="1" applyBorder="1" applyAlignment="1">
      <alignment horizontal="center" vertical="center"/>
    </xf>
    <xf numFmtId="0" fontId="14" fillId="0" borderId="9" xfId="2" applyBorder="1" applyAlignment="1">
      <alignment horizontal="center" vertical="center"/>
    </xf>
    <xf numFmtId="0" fontId="14" fillId="0" borderId="11" xfId="2" applyBorder="1" applyAlignment="1">
      <alignment horizontal="center" vertical="center"/>
    </xf>
    <xf numFmtId="164" fontId="14" fillId="3" borderId="9" xfId="2" applyNumberFormat="1" applyFill="1" applyBorder="1" applyAlignment="1">
      <alignment horizontal="center" vertical="center"/>
    </xf>
    <xf numFmtId="14" fontId="14" fillId="3" borderId="2" xfId="2" applyNumberFormat="1" applyFill="1" applyBorder="1" applyAlignment="1">
      <alignment horizontal="center" vertical="center"/>
    </xf>
    <xf numFmtId="0" fontId="14" fillId="0" borderId="3" xfId="2" applyBorder="1" applyAlignment="1">
      <alignment horizontal="center" vertical="center"/>
    </xf>
    <xf numFmtId="0" fontId="14" fillId="0" borderId="2" xfId="2" applyBorder="1" applyAlignment="1">
      <alignment horizontal="center" vertical="center"/>
    </xf>
    <xf numFmtId="0" fontId="14" fillId="0" borderId="8" xfId="2" applyBorder="1" applyAlignment="1">
      <alignment horizontal="center" vertical="center"/>
    </xf>
    <xf numFmtId="0" fontId="14" fillId="3" borderId="2" xfId="2" applyFill="1" applyBorder="1" applyAlignment="1">
      <alignment horizontal="center" vertical="center"/>
    </xf>
    <xf numFmtId="164" fontId="14" fillId="0" borderId="3" xfId="2" applyNumberForma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164" fontId="14" fillId="0" borderId="3" xfId="2" applyNumberFormat="1" applyFill="1" applyBorder="1" applyAlignment="1">
      <alignment horizontal="center" vertical="center"/>
    </xf>
    <xf numFmtId="164" fontId="14" fillId="0" borderId="2" xfId="2" applyNumberFormat="1" applyFill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4" fontId="14" fillId="3" borderId="2" xfId="2" applyNumberFormat="1" applyFill="1" applyBorder="1" applyAlignment="1">
      <alignment horizontal="center" vertical="center"/>
    </xf>
    <xf numFmtId="10" fontId="14" fillId="3" borderId="2" xfId="3" applyNumberFormat="1" applyFont="1" applyFill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vertical="center"/>
    </xf>
    <xf numFmtId="164" fontId="14" fillId="0" borderId="8" xfId="2" applyNumberForma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4"/>
    <xf numFmtId="0" fontId="4" fillId="0" borderId="8" xfId="4" applyBorder="1" applyAlignment="1">
      <alignment horizontal="center" vertical="center"/>
    </xf>
    <xf numFmtId="0" fontId="6" fillId="0" borderId="8" xfId="5" applyBorder="1" applyAlignment="1">
      <alignment horizontal="center" vertical="center"/>
    </xf>
    <xf numFmtId="14" fontId="6" fillId="0" borderId="8" xfId="5" applyNumberFormat="1" applyBorder="1" applyAlignment="1">
      <alignment horizontal="center" vertical="center"/>
    </xf>
    <xf numFmtId="164" fontId="6" fillId="0" borderId="8" xfId="5" applyNumberFormat="1" applyBorder="1" applyAlignment="1">
      <alignment horizontal="center" vertical="center"/>
    </xf>
    <xf numFmtId="0" fontId="6" fillId="0" borderId="7" xfId="5" applyNumberFormat="1" applyBorder="1" applyAlignment="1">
      <alignment horizontal="center" vertical="center"/>
    </xf>
    <xf numFmtId="49" fontId="6" fillId="0" borderId="7" xfId="5" applyNumberFormat="1" applyBorder="1" applyAlignment="1">
      <alignment horizontal="center" vertical="center"/>
    </xf>
    <xf numFmtId="0" fontId="6" fillId="0" borderId="7" xfId="5" applyBorder="1" applyAlignment="1">
      <alignment horizontal="center" vertical="center"/>
    </xf>
    <xf numFmtId="0" fontId="6" fillId="0" borderId="11" xfId="5" applyBorder="1" applyAlignment="1">
      <alignment horizontal="center" vertical="center"/>
    </xf>
    <xf numFmtId="0" fontId="6" fillId="0" borderId="2" xfId="5" applyBorder="1" applyAlignment="1">
      <alignment horizontal="center" vertical="center"/>
    </xf>
    <xf numFmtId="14" fontId="6" fillId="0" borderId="2" xfId="5" applyNumberFormat="1" applyBorder="1" applyAlignment="1">
      <alignment horizontal="center" vertical="center"/>
    </xf>
    <xf numFmtId="164" fontId="6" fillId="0" borderId="2" xfId="5" applyNumberFormat="1" applyBorder="1" applyAlignment="1">
      <alignment horizontal="center" vertical="center"/>
    </xf>
    <xf numFmtId="0" fontId="6" fillId="0" borderId="0" xfId="5" applyNumberFormat="1" applyBorder="1" applyAlignment="1">
      <alignment horizontal="center" vertical="center"/>
    </xf>
    <xf numFmtId="49" fontId="6" fillId="0" borderId="0" xfId="5" applyNumberFormat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6" fillId="0" borderId="9" xfId="5" applyBorder="1" applyAlignment="1">
      <alignment horizontal="center" vertical="center"/>
    </xf>
    <xf numFmtId="0" fontId="4" fillId="0" borderId="2" xfId="4" applyFill="1" applyBorder="1" applyAlignment="1">
      <alignment horizontal="center" vertical="center"/>
    </xf>
    <xf numFmtId="0" fontId="6" fillId="0" borderId="12" xfId="5" applyNumberFormat="1" applyFill="1" applyBorder="1" applyAlignment="1">
      <alignment horizontal="center" vertical="center"/>
    </xf>
    <xf numFmtId="0" fontId="6" fillId="0" borderId="0" xfId="5" applyFill="1" applyBorder="1" applyAlignment="1">
      <alignment horizontal="center" vertical="center"/>
    </xf>
    <xf numFmtId="0" fontId="6" fillId="0" borderId="0" xfId="5" applyNumberFormat="1" applyFill="1" applyBorder="1" applyAlignment="1">
      <alignment horizontal="center" vertical="center"/>
    </xf>
    <xf numFmtId="0" fontId="6" fillId="0" borderId="9" xfId="5" applyFill="1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6" fillId="0" borderId="12" xfId="5" applyNumberFormat="1" applyBorder="1" applyAlignment="1">
      <alignment horizontal="center" vertical="center"/>
    </xf>
    <xf numFmtId="49" fontId="6" fillId="0" borderId="0" xfId="5" applyNumberFormat="1" applyFont="1" applyBorder="1" applyAlignment="1">
      <alignment horizontal="center" vertical="center"/>
    </xf>
    <xf numFmtId="164" fontId="6" fillId="0" borderId="2" xfId="5" applyNumberFormat="1" applyFill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164" fontId="6" fillId="0" borderId="2" xfId="5" applyNumberFormat="1" applyFont="1" applyBorder="1" applyAlignment="1">
      <alignment horizontal="center" vertical="center"/>
    </xf>
    <xf numFmtId="0" fontId="4" fillId="3" borderId="2" xfId="4" applyFill="1" applyBorder="1" applyAlignment="1">
      <alignment horizontal="center" vertical="center"/>
    </xf>
    <xf numFmtId="164" fontId="6" fillId="3" borderId="2" xfId="5" applyNumberFormat="1" applyFill="1" applyBorder="1" applyAlignment="1">
      <alignment horizontal="center" vertical="center"/>
    </xf>
    <xf numFmtId="14" fontId="6" fillId="3" borderId="2" xfId="5" applyNumberFormat="1" applyFill="1" applyBorder="1" applyAlignment="1">
      <alignment horizontal="center" vertical="center"/>
    </xf>
    <xf numFmtId="10" fontId="6" fillId="3" borderId="2" xfId="6" applyNumberFormat="1" applyFont="1" applyFill="1" applyBorder="1" applyAlignment="1">
      <alignment horizontal="center" vertical="center"/>
    </xf>
    <xf numFmtId="0" fontId="6" fillId="3" borderId="2" xfId="5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12" xfId="5" applyNumberFormat="1" applyFill="1" applyBorder="1" applyAlignment="1">
      <alignment horizontal="center" vertical="center"/>
    </xf>
    <xf numFmtId="49" fontId="6" fillId="3" borderId="0" xfId="5" applyNumberFormat="1" applyFill="1" applyBorder="1" applyAlignment="1">
      <alignment horizontal="center" vertical="center"/>
    </xf>
    <xf numFmtId="0" fontId="6" fillId="3" borderId="0" xfId="5" applyFill="1" applyBorder="1" applyAlignment="1">
      <alignment horizontal="center" vertical="center"/>
    </xf>
    <xf numFmtId="0" fontId="6" fillId="3" borderId="0" xfId="5" applyNumberFormat="1" applyFill="1" applyBorder="1" applyAlignment="1">
      <alignment horizontal="center" vertical="center"/>
    </xf>
    <xf numFmtId="0" fontId="6" fillId="3" borderId="9" xfId="5" applyFill="1" applyBorder="1" applyAlignment="1">
      <alignment horizontal="center" vertical="center"/>
    </xf>
    <xf numFmtId="0" fontId="6" fillId="0" borderId="2" xfId="5" applyFill="1" applyBorder="1" applyAlignment="1">
      <alignment horizontal="center" vertical="center"/>
    </xf>
    <xf numFmtId="14" fontId="6" fillId="0" borderId="2" xfId="5" applyNumberFormat="1" applyFill="1" applyBorder="1" applyAlignment="1">
      <alignment horizontal="center" vertical="center"/>
    </xf>
    <xf numFmtId="10" fontId="6" fillId="0" borderId="2" xfId="6" applyNumberFormat="1" applyFont="1" applyFill="1" applyBorder="1" applyAlignment="1">
      <alignment horizontal="center" vertical="center"/>
    </xf>
    <xf numFmtId="49" fontId="6" fillId="0" borderId="0" xfId="5" applyNumberFormat="1" applyFont="1" applyFill="1" applyBorder="1" applyAlignment="1">
      <alignment horizontal="center" vertical="center"/>
    </xf>
    <xf numFmtId="0" fontId="6" fillId="0" borderId="3" xfId="5" applyBorder="1" applyAlignment="1">
      <alignment horizontal="center" vertical="center"/>
    </xf>
    <xf numFmtId="164" fontId="6" fillId="0" borderId="3" xfId="5" applyNumberFormat="1" applyBorder="1" applyAlignment="1">
      <alignment horizontal="center" vertical="center"/>
    </xf>
    <xf numFmtId="164" fontId="6" fillId="0" borderId="3" xfId="5" applyNumberFormat="1" applyFill="1" applyBorder="1" applyAlignment="1">
      <alignment horizontal="center" vertical="center"/>
    </xf>
    <xf numFmtId="164" fontId="6" fillId="0" borderId="3" xfId="5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14" fontId="6" fillId="0" borderId="3" xfId="5" applyNumberFormat="1" applyBorder="1" applyAlignment="1">
      <alignment horizontal="center" vertical="center"/>
    </xf>
    <xf numFmtId="0" fontId="6" fillId="0" borderId="14" xfId="5" applyBorder="1" applyAlignment="1">
      <alignment horizontal="center" vertical="center"/>
    </xf>
    <xf numFmtId="0" fontId="6" fillId="0" borderId="15" xfId="5" applyNumberFormat="1" applyBorder="1" applyAlignment="1">
      <alignment horizontal="center" vertical="center"/>
    </xf>
    <xf numFmtId="49" fontId="6" fillId="0" borderId="14" xfId="5" applyNumberFormat="1" applyFont="1" applyBorder="1" applyAlignment="1">
      <alignment horizontal="center" vertical="center"/>
    </xf>
    <xf numFmtId="0" fontId="6" fillId="0" borderId="14" xfId="5" applyNumberFormat="1" applyBorder="1" applyAlignment="1">
      <alignment horizontal="center" vertical="center"/>
    </xf>
    <xf numFmtId="0" fontId="6" fillId="0" borderId="10" xfId="5" applyBorder="1" applyAlignment="1">
      <alignment horizontal="center" vertical="center"/>
    </xf>
    <xf numFmtId="164" fontId="6" fillId="0" borderId="1" xfId="5" applyNumberFormat="1" applyFont="1" applyBorder="1" applyAlignment="1">
      <alignment horizontal="center" vertical="center" wrapText="1"/>
    </xf>
    <xf numFmtId="164" fontId="6" fillId="0" borderId="1" xfId="5" applyNumberFormat="1" applyFont="1" applyBorder="1" applyAlignment="1">
      <alignment horizontal="center" vertical="center"/>
    </xf>
    <xf numFmtId="164" fontId="6" fillId="0" borderId="1" xfId="5" applyNumberFormat="1" applyBorder="1" applyAlignment="1">
      <alignment horizontal="center" vertical="center" wrapText="1"/>
    </xf>
    <xf numFmtId="0" fontId="6" fillId="0" borderId="1" xfId="5" applyBorder="1" applyAlignment="1">
      <alignment horizontal="center" vertical="center"/>
    </xf>
    <xf numFmtId="0" fontId="6" fillId="0" borderId="1" xfId="5" applyBorder="1" applyAlignment="1">
      <alignment horizontal="center" vertical="center" wrapText="1"/>
    </xf>
    <xf numFmtId="164" fontId="6" fillId="0" borderId="1" xfId="5" applyNumberFormat="1" applyBorder="1" applyAlignment="1">
      <alignment horizontal="center" vertical="center"/>
    </xf>
    <xf numFmtId="164" fontId="6" fillId="0" borderId="0" xfId="5" applyNumberFormat="1" applyAlignment="1">
      <alignment vertical="center"/>
    </xf>
    <xf numFmtId="0" fontId="6" fillId="0" borderId="0" xfId="5" applyAlignment="1">
      <alignment horizontal="center" vertical="center"/>
    </xf>
    <xf numFmtId="0" fontId="6" fillId="0" borderId="0" xfId="5" applyAlignment="1">
      <alignment vertical="center"/>
    </xf>
    <xf numFmtId="164" fontId="6" fillId="0" borderId="0" xfId="5" applyNumberFormat="1" applyAlignment="1">
      <alignment horizontal="right" vertical="center"/>
    </xf>
    <xf numFmtId="0" fontId="16" fillId="0" borderId="0" xfId="4" applyFont="1"/>
    <xf numFmtId="49" fontId="6" fillId="0" borderId="0" xfId="5" applyNumberFormat="1" applyFill="1" applyBorder="1" applyAlignment="1">
      <alignment horizontal="center" vertical="center"/>
    </xf>
    <xf numFmtId="164" fontId="6" fillId="0" borderId="2" xfId="5" applyNumberFormat="1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164" fontId="4" fillId="0" borderId="2" xfId="4" applyNumberFormat="1" applyFill="1" applyBorder="1" applyAlignment="1">
      <alignment horizontal="center" vertical="center"/>
    </xf>
    <xf numFmtId="0" fontId="6" fillId="0" borderId="0" xfId="5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4" applyAlignment="1">
      <alignment horizontal="center" vertical="center"/>
    </xf>
    <xf numFmtId="164" fontId="4" fillId="0" borderId="2" xfId="4" applyNumberFormat="1" applyBorder="1" applyAlignment="1">
      <alignment horizontal="center" vertical="center"/>
    </xf>
    <xf numFmtId="164" fontId="6" fillId="3" borderId="2" xfId="5" applyNumberFormat="1" applyFont="1" applyFill="1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49" fontId="6" fillId="3" borderId="0" xfId="5" applyNumberFormat="1" applyFont="1" applyFill="1" applyBorder="1" applyAlignment="1">
      <alignment horizontal="center" vertical="center"/>
    </xf>
    <xf numFmtId="164" fontId="5" fillId="0" borderId="0" xfId="1" applyNumberFormat="1"/>
    <xf numFmtId="164" fontId="6" fillId="4" borderId="3" xfId="5" applyNumberFormat="1" applyFill="1" applyBorder="1" applyAlignment="1">
      <alignment horizontal="center" vertical="center"/>
    </xf>
    <xf numFmtId="164" fontId="14" fillId="4" borderId="3" xfId="2" applyNumberFormat="1" applyFill="1" applyBorder="1" applyAlignment="1">
      <alignment horizontal="center" vertical="center"/>
    </xf>
    <xf numFmtId="164" fontId="4" fillId="0" borderId="8" xfId="4" applyNumberFormat="1" applyBorder="1" applyAlignment="1">
      <alignment horizontal="center" vertical="center"/>
    </xf>
    <xf numFmtId="0" fontId="14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14" fillId="0" borderId="2" xfId="2" applyFill="1" applyBorder="1" applyAlignment="1">
      <alignment horizontal="center" vertical="center"/>
    </xf>
    <xf numFmtId="0" fontId="14" fillId="3" borderId="9" xfId="2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49" fontId="14" fillId="0" borderId="0" xfId="2" applyNumberFormat="1" applyAlignment="1">
      <alignment horizontal="center" vertical="center"/>
    </xf>
    <xf numFmtId="0" fontId="14" fillId="0" borderId="0" xfId="2" applyNumberForma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14" fillId="0" borderId="7" xfId="2" applyBorder="1" applyAlignment="1">
      <alignment horizontal="center" vertical="center"/>
    </xf>
    <xf numFmtId="49" fontId="14" fillId="0" borderId="7" xfId="2" applyNumberFormat="1" applyBorder="1" applyAlignment="1">
      <alignment horizontal="center" vertical="center"/>
    </xf>
    <xf numFmtId="0" fontId="14" fillId="0" borderId="7" xfId="2" applyNumberFormat="1" applyBorder="1" applyAlignment="1">
      <alignment horizontal="center" vertical="center"/>
    </xf>
    <xf numFmtId="0" fontId="14" fillId="3" borderId="0" xfId="2" applyFill="1" applyAlignment="1">
      <alignment horizontal="center" vertical="center"/>
    </xf>
    <xf numFmtId="49" fontId="6" fillId="3" borderId="0" xfId="2" applyNumberFormat="1" applyFont="1" applyFill="1" applyAlignment="1">
      <alignment horizontal="center" vertical="center"/>
    </xf>
    <xf numFmtId="0" fontId="14" fillId="3" borderId="0" xfId="2" applyNumberFormat="1" applyFill="1" applyAlignment="1">
      <alignment horizontal="center" vertical="center"/>
    </xf>
    <xf numFmtId="49" fontId="16" fillId="3" borderId="0" xfId="1" applyNumberFormat="1" applyFont="1" applyFill="1" applyAlignment="1">
      <alignment horizontal="center" vertical="center"/>
    </xf>
    <xf numFmtId="49" fontId="16" fillId="3" borderId="2" xfId="1" applyNumberFormat="1" applyFont="1" applyFill="1" applyBorder="1" applyAlignment="1">
      <alignment horizontal="center" vertical="center"/>
    </xf>
    <xf numFmtId="49" fontId="6" fillId="3" borderId="2" xfId="2" applyNumberFormat="1" applyFont="1" applyFill="1" applyBorder="1" applyAlignment="1">
      <alignment horizontal="center" vertical="center"/>
    </xf>
    <xf numFmtId="164" fontId="14" fillId="0" borderId="8" xfId="2" applyNumberFormat="1" applyFill="1" applyBorder="1" applyAlignment="1">
      <alignment horizontal="center" vertical="center"/>
    </xf>
    <xf numFmtId="49" fontId="6" fillId="0" borderId="0" xfId="2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3" xfId="1" applyBorder="1" applyAlignment="1">
      <alignment horizontal="center" vertical="center"/>
    </xf>
    <xf numFmtId="164" fontId="5" fillId="0" borderId="8" xfId="1" applyNumberFormat="1" applyBorder="1" applyAlignment="1">
      <alignment horizontal="center" vertical="center"/>
    </xf>
    <xf numFmtId="49" fontId="6" fillId="0" borderId="7" xfId="5" applyNumberFormat="1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164" fontId="6" fillId="0" borderId="8" xfId="5" applyNumberFormat="1" applyFill="1" applyBorder="1" applyAlignment="1">
      <alignment horizontal="center" vertical="center"/>
    </xf>
    <xf numFmtId="10" fontId="6" fillId="3" borderId="2" xfId="5" applyNumberFormat="1" applyFill="1" applyBorder="1" applyAlignment="1">
      <alignment horizontal="center" vertical="center"/>
    </xf>
    <xf numFmtId="0" fontId="4" fillId="0" borderId="3" xfId="4" applyBorder="1"/>
    <xf numFmtId="0" fontId="4" fillId="0" borderId="2" xfId="4" applyBorder="1"/>
    <xf numFmtId="0" fontId="4" fillId="0" borderId="8" xfId="4" applyBorder="1"/>
    <xf numFmtId="0" fontId="4" fillId="3" borderId="2" xfId="4" applyFill="1" applyBorder="1"/>
    <xf numFmtId="0" fontId="5" fillId="0" borderId="7" xfId="1" applyBorder="1"/>
    <xf numFmtId="164" fontId="6" fillId="0" borderId="0" xfId="0" applyNumberFormat="1" applyFont="1" applyAlignment="1">
      <alignment horizontal="right"/>
    </xf>
    <xf numFmtId="0" fontId="17" fillId="0" borderId="0" xfId="4" applyFont="1"/>
    <xf numFmtId="0" fontId="17" fillId="0" borderId="0" xfId="1" applyFont="1"/>
    <xf numFmtId="0" fontId="17" fillId="0" borderId="0" xfId="4" applyFont="1" applyAlignment="1">
      <alignment horizontal="center" vertical="center"/>
    </xf>
    <xf numFmtId="0" fontId="6" fillId="0" borderId="0" xfId="5" applyFont="1" applyAlignment="1">
      <alignment vertical="center"/>
    </xf>
    <xf numFmtId="164" fontId="6" fillId="0" borderId="0" xfId="5" applyNumberFormat="1" applyFont="1" applyAlignment="1">
      <alignment horizontal="right" vertical="center"/>
    </xf>
    <xf numFmtId="164" fontId="6" fillId="0" borderId="0" xfId="5" applyNumberFormat="1" applyFont="1" applyAlignment="1">
      <alignment vertical="center"/>
    </xf>
    <xf numFmtId="164" fontId="6" fillId="0" borderId="0" xfId="2" applyNumberFormat="1" applyFont="1" applyAlignment="1">
      <alignment vertical="center"/>
    </xf>
    <xf numFmtId="0" fontId="6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center" vertical="center"/>
    </xf>
    <xf numFmtId="0" fontId="6" fillId="0" borderId="14" xfId="5" applyNumberFormat="1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15" xfId="5" applyNumberFormat="1" applyFont="1" applyBorder="1" applyAlignment="1">
      <alignment horizontal="center" vertical="center"/>
    </xf>
    <xf numFmtId="14" fontId="6" fillId="0" borderId="3" xfId="5" applyNumberFormat="1" applyFont="1" applyBorder="1" applyAlignment="1">
      <alignment horizontal="center" vertical="center"/>
    </xf>
    <xf numFmtId="164" fontId="6" fillId="4" borderId="3" xfId="5" applyNumberFormat="1" applyFont="1" applyFill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3" xfId="4" applyFont="1" applyBorder="1"/>
    <xf numFmtId="0" fontId="6" fillId="0" borderId="9" xfId="5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14" fontId="6" fillId="0" borderId="2" xfId="5" applyNumberFormat="1" applyFont="1" applyBorder="1" applyAlignment="1">
      <alignment horizontal="center" vertical="center"/>
    </xf>
    <xf numFmtId="0" fontId="17" fillId="0" borderId="2" xfId="4" applyFont="1" applyBorder="1"/>
    <xf numFmtId="164" fontId="17" fillId="0" borderId="2" xfId="4" applyNumberFormat="1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6" fillId="0" borderId="7" xfId="5" applyNumberFormat="1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164" fontId="6" fillId="0" borderId="8" xfId="5" applyNumberFormat="1" applyFont="1" applyBorder="1" applyAlignment="1">
      <alignment horizontal="center" vertical="center"/>
    </xf>
    <xf numFmtId="14" fontId="6" fillId="0" borderId="8" xfId="5" applyNumberFormat="1" applyFont="1" applyBorder="1" applyAlignment="1">
      <alignment horizontal="center" vertical="center"/>
    </xf>
    <xf numFmtId="164" fontId="17" fillId="4" borderId="8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164" fontId="17" fillId="0" borderId="8" xfId="4" applyNumberFormat="1" applyFont="1" applyBorder="1"/>
    <xf numFmtId="0" fontId="6" fillId="3" borderId="9" xfId="5" applyFont="1" applyFill="1" applyBorder="1" applyAlignment="1">
      <alignment horizontal="center" vertical="center"/>
    </xf>
    <xf numFmtId="0" fontId="6" fillId="3" borderId="0" xfId="5" applyNumberFormat="1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2" xfId="5" applyNumberFormat="1" applyFont="1" applyFill="1" applyBorder="1" applyAlignment="1">
      <alignment horizontal="center" vertical="center"/>
    </xf>
    <xf numFmtId="14" fontId="6" fillId="3" borderId="2" xfId="5" applyNumberFormat="1" applyFont="1" applyFill="1" applyBorder="1" applyAlignment="1">
      <alignment horizontal="center" vertical="center"/>
    </xf>
    <xf numFmtId="164" fontId="17" fillId="3" borderId="2" xfId="4" applyNumberFormat="1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0" fontId="17" fillId="3" borderId="2" xfId="4" applyFont="1" applyFill="1" applyBorder="1"/>
    <xf numFmtId="0" fontId="6" fillId="0" borderId="12" xfId="5" applyNumberFormat="1" applyFont="1" applyBorder="1" applyAlignment="1">
      <alignment horizontal="center" vertical="center"/>
    </xf>
    <xf numFmtId="0" fontId="6" fillId="0" borderId="0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2" xfId="5" applyNumberFormat="1" applyFont="1" applyFill="1" applyBorder="1" applyAlignment="1">
      <alignment horizontal="center" vertical="center"/>
    </xf>
    <xf numFmtId="14" fontId="6" fillId="0" borderId="2" xfId="5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6" fillId="0" borderId="13" xfId="5" applyNumberFormat="1" applyFont="1" applyBorder="1" applyAlignment="1">
      <alignment horizontal="center" vertical="center"/>
    </xf>
    <xf numFmtId="0" fontId="17" fillId="4" borderId="8" xfId="4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/>
    </xf>
    <xf numFmtId="0" fontId="6" fillId="3" borderId="0" xfId="5" applyFont="1" applyFill="1" applyAlignment="1">
      <alignment horizontal="center" vertical="center"/>
    </xf>
    <xf numFmtId="0" fontId="14" fillId="0" borderId="10" xfId="2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164" fontId="6" fillId="0" borderId="9" xfId="2" applyNumberFormat="1" applyFont="1" applyBorder="1" applyAlignment="1">
      <alignment horizontal="center" vertical="center"/>
    </xf>
    <xf numFmtId="14" fontId="6" fillId="0" borderId="2" xfId="2" applyNumberFormat="1" applyFont="1" applyBorder="1" applyAlignment="1">
      <alignment horizontal="center" vertical="center"/>
    </xf>
    <xf numFmtId="164" fontId="6" fillId="0" borderId="2" xfId="2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4" fontId="6" fillId="0" borderId="2" xfId="2" applyNumberFormat="1" applyFont="1" applyFill="1" applyBorder="1" applyAlignment="1">
      <alignment horizontal="center" vertical="center"/>
    </xf>
    <xf numFmtId="10" fontId="6" fillId="0" borderId="2" xfId="3" applyNumberFormat="1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4" fontId="6" fillId="0" borderId="11" xfId="2" applyNumberFormat="1" applyFont="1" applyBorder="1" applyAlignment="1">
      <alignment horizontal="center" vertical="center"/>
    </xf>
    <xf numFmtId="14" fontId="6" fillId="0" borderId="8" xfId="2" applyNumberFormat="1" applyFont="1" applyBorder="1" applyAlignment="1">
      <alignment horizontal="center" vertical="center"/>
    </xf>
    <xf numFmtId="164" fontId="6" fillId="0" borderId="8" xfId="2" applyNumberFormat="1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164" fontId="17" fillId="0" borderId="8" xfId="4" applyNumberFormat="1" applyFont="1" applyBorder="1" applyAlignment="1">
      <alignment horizontal="center" vertical="center"/>
    </xf>
    <xf numFmtId="164" fontId="17" fillId="0" borderId="8" xfId="1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0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14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6" fillId="3" borderId="0" xfId="2" applyNumberFormat="1" applyFont="1" applyFill="1" applyAlignment="1">
      <alignment horizontal="center" vertical="center"/>
    </xf>
    <xf numFmtId="164" fontId="19" fillId="4" borderId="2" xfId="7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164" fontId="16" fillId="5" borderId="8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16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horizontal="right"/>
    </xf>
    <xf numFmtId="0" fontId="16" fillId="0" borderId="0" xfId="1" applyFont="1" applyAlignment="1">
      <alignment horizontal="right" vertical="center"/>
    </xf>
    <xf numFmtId="0" fontId="16" fillId="0" borderId="0" xfId="4" applyFont="1" applyAlignment="1">
      <alignment horizontal="center" vertical="center"/>
    </xf>
    <xf numFmtId="164" fontId="16" fillId="0" borderId="0" xfId="4" applyNumberFormat="1" applyFont="1" applyAlignment="1">
      <alignment horizontal="right" vertical="center"/>
    </xf>
    <xf numFmtId="0" fontId="16" fillId="0" borderId="0" xfId="1" applyFont="1" applyAlignment="1">
      <alignment horizontal="right"/>
    </xf>
    <xf numFmtId="164" fontId="20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0" fontId="16" fillId="0" borderId="0" xfId="1" applyFont="1" applyAlignment="1"/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horizontal="right"/>
    </xf>
    <xf numFmtId="164" fontId="20" fillId="0" borderId="0" xfId="4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0" xfId="2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5" applyFont="1" applyAlignment="1">
      <alignment horizontal="center" vertical="center"/>
    </xf>
    <xf numFmtId="0" fontId="0" fillId="3" borderId="0" xfId="0" applyFill="1"/>
    <xf numFmtId="49" fontId="0" fillId="3" borderId="0" xfId="0" applyNumberFormat="1" applyFill="1"/>
    <xf numFmtId="0" fontId="0" fillId="3" borderId="0" xfId="0" applyNumberFormat="1" applyFill="1"/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165" fontId="0" fillId="3" borderId="0" xfId="0" applyNumberFormat="1" applyFill="1"/>
    <xf numFmtId="14" fontId="0" fillId="3" borderId="0" xfId="0" applyNumberFormat="1" applyFill="1" applyAlignment="1">
      <alignment horizontal="center"/>
    </xf>
    <xf numFmtId="0" fontId="6" fillId="3" borderId="0" xfId="0" applyFont="1" applyFill="1"/>
    <xf numFmtId="164" fontId="0" fillId="3" borderId="0" xfId="0" applyNumberFormat="1" applyFill="1"/>
    <xf numFmtId="164" fontId="6" fillId="3" borderId="0" xfId="0" applyNumberFormat="1" applyFont="1" applyFill="1"/>
    <xf numFmtId="14" fontId="9" fillId="3" borderId="0" xfId="0" applyNumberFormat="1" applyFont="1" applyFill="1" applyAlignment="1">
      <alignment horizontal="center"/>
    </xf>
    <xf numFmtId="166" fontId="0" fillId="0" borderId="0" xfId="0" applyNumberFormat="1"/>
    <xf numFmtId="167" fontId="0" fillId="0" borderId="0" xfId="0" applyNumberFormat="1"/>
    <xf numFmtId="164" fontId="0" fillId="4" borderId="0" xfId="0" applyNumberFormat="1" applyFill="1"/>
    <xf numFmtId="164" fontId="16" fillId="4" borderId="8" xfId="1" applyNumberFormat="1" applyFont="1" applyFill="1" applyBorder="1" applyAlignment="1">
      <alignment horizontal="center" vertical="center"/>
    </xf>
    <xf numFmtId="164" fontId="16" fillId="4" borderId="0" xfId="4" applyNumberFormat="1" applyFont="1" applyFill="1" applyAlignment="1">
      <alignment horizontal="right" vertical="center"/>
    </xf>
    <xf numFmtId="164" fontId="5" fillId="3" borderId="2" xfId="1" applyNumberFormat="1" applyFill="1" applyBorder="1" applyAlignment="1">
      <alignment horizontal="center" vertical="center"/>
    </xf>
    <xf numFmtId="164" fontId="4" fillId="4" borderId="8" xfId="4" applyNumberForma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4" fontId="17" fillId="0" borderId="2" xfId="1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164" fontId="16" fillId="3" borderId="2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4" fillId="5" borderId="8" xfId="4" applyNumberFormat="1" applyFill="1" applyBorder="1" applyAlignment="1">
      <alignment horizontal="center" vertical="center"/>
    </xf>
    <xf numFmtId="0" fontId="4" fillId="5" borderId="2" xfId="4" applyFill="1" applyBorder="1" applyAlignment="1">
      <alignment horizontal="center" vertical="center"/>
    </xf>
    <xf numFmtId="164" fontId="6" fillId="5" borderId="2" xfId="2" applyNumberFormat="1" applyFont="1" applyFill="1" applyBorder="1" applyAlignment="1">
      <alignment horizontal="center" vertical="center"/>
    </xf>
    <xf numFmtId="164" fontId="14" fillId="7" borderId="8" xfId="2" applyNumberFormat="1" applyFill="1" applyBorder="1" applyAlignment="1">
      <alignment horizontal="center" vertical="center"/>
    </xf>
    <xf numFmtId="0" fontId="5" fillId="7" borderId="8" xfId="1" applyFill="1" applyBorder="1" applyAlignment="1">
      <alignment horizontal="center" vertical="center"/>
    </xf>
    <xf numFmtId="164" fontId="5" fillId="7" borderId="8" xfId="1" applyNumberFormat="1" applyFill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64" fontId="14" fillId="0" borderId="0" xfId="2" applyNumberForma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14" fillId="0" borderId="0" xfId="2" applyNumberForma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4" fillId="0" borderId="0" xfId="4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168" fontId="22" fillId="0" borderId="2" xfId="1" applyNumberFormat="1" applyFont="1" applyFill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164" fontId="14" fillId="0" borderId="13" xfId="2" applyNumberFormat="1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64" fontId="5" fillId="0" borderId="0" xfId="1" applyNumberFormat="1" applyAlignment="1">
      <alignment horizontal="center" vertical="center"/>
    </xf>
    <xf numFmtId="49" fontId="14" fillId="0" borderId="0" xfId="2" applyNumberFormat="1" applyBorder="1" applyAlignment="1">
      <alignment horizontal="center" vertical="center"/>
    </xf>
    <xf numFmtId="0" fontId="14" fillId="0" borderId="0" xfId="2" applyNumberFormat="1" applyBorder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164" fontId="5" fillId="0" borderId="0" xfId="1" applyNumberFormat="1" applyFill="1" applyBorder="1" applyAlignment="1">
      <alignment horizontal="center" vertical="center"/>
    </xf>
    <xf numFmtId="164" fontId="26" fillId="0" borderId="0" xfId="2" applyNumberFormat="1" applyFont="1" applyBorder="1" applyAlignment="1">
      <alignment horizontal="center" vertical="center"/>
    </xf>
    <xf numFmtId="0" fontId="23" fillId="0" borderId="0" xfId="1" applyFont="1" applyAlignment="1"/>
    <xf numFmtId="164" fontId="27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9" fillId="3" borderId="0" xfId="0" applyNumberFormat="1" applyFont="1" applyFill="1"/>
    <xf numFmtId="164" fontId="0" fillId="5" borderId="0" xfId="0" applyNumberFormat="1" applyFill="1"/>
    <xf numFmtId="164" fontId="4" fillId="0" borderId="0" xfId="4" applyNumberFormat="1"/>
    <xf numFmtId="0" fontId="1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16" fillId="3" borderId="0" xfId="0" applyNumberFormat="1" applyFont="1" applyFill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5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4" fillId="0" borderId="0" xfId="2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5" xfId="5" applyBorder="1" applyAlignment="1">
      <alignment horizontal="center" vertical="center"/>
    </xf>
    <xf numFmtId="0" fontId="6" fillId="0" borderId="6" xfId="5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 applyAlignment="1"/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3" xfId="4" xr:uid="{00000000-0005-0000-0000-000004000000}"/>
    <cellStyle name="Pourcentage 2" xfId="3" xr:uid="{00000000-0005-0000-0000-000005000000}"/>
    <cellStyle name="Pourcentage 2 2" xfId="6" xr:uid="{00000000-0005-0000-0000-000006000000}"/>
    <cellStyle name="Satisfaisant" xfId="7" builtinId="26"/>
  </cellStyles>
  <dxfs count="0"/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3"/>
  <sheetViews>
    <sheetView topLeftCell="A3" zoomScaleNormal="100" workbookViewId="0">
      <pane ySplit="1812" topLeftCell="A265" activePane="bottomLeft"/>
      <selection activeCell="X172" sqref="X172"/>
      <selection pane="bottomLeft" activeCell="T253" sqref="T253"/>
    </sheetView>
  </sheetViews>
  <sheetFormatPr baseColWidth="10" defaultRowHeight="13.2" x14ac:dyDescent="0.25"/>
  <cols>
    <col min="1" max="1" width="3" bestFit="1" customWidth="1"/>
    <col min="2" max="2" width="3" style="4" bestFit="1" customWidth="1"/>
    <col min="3" max="3" width="5" bestFit="1" customWidth="1"/>
    <col min="4" max="5" width="3" bestFit="1" customWidth="1"/>
    <col min="6" max="6" width="5" bestFit="1" customWidth="1"/>
    <col min="7" max="7" width="4.44140625" customWidth="1"/>
    <col min="8" max="8" width="11.5546875" style="7"/>
    <col min="9" max="10" width="11.5546875" style="31"/>
    <col min="11" max="11" width="13.21875" style="7" bestFit="1" customWidth="1"/>
    <col min="12" max="12" width="11.5546875" style="46"/>
    <col min="13" max="13" width="11.5546875" style="7"/>
    <col min="14" max="14" width="11.88671875" style="9" bestFit="1" customWidth="1"/>
    <col min="15" max="15" width="11.5546875" style="31" customWidth="1"/>
    <col min="16" max="16" width="21.5546875" bestFit="1" customWidth="1"/>
    <col min="17" max="17" width="12.21875" bestFit="1" customWidth="1"/>
    <col min="18" max="18" width="12.21875" style="9" bestFit="1" customWidth="1"/>
    <col min="19" max="20" width="11.5546875" style="9"/>
    <col min="21" max="21" width="21.5546875" bestFit="1" customWidth="1"/>
    <col min="22" max="22" width="11.5546875" bestFit="1" customWidth="1"/>
    <col min="23" max="23" width="13.21875" style="9" bestFit="1" customWidth="1"/>
    <col min="24" max="24" width="11.5546875" style="9"/>
    <col min="26" max="27" width="11.5546875" style="9"/>
  </cols>
  <sheetData>
    <row r="1" spans="1:28" x14ac:dyDescent="0.25">
      <c r="B1" s="6" t="s">
        <v>26</v>
      </c>
    </row>
    <row r="3" spans="1:28" s="41" customFormat="1" x14ac:dyDescent="0.25">
      <c r="A3" s="413" t="s">
        <v>5</v>
      </c>
      <c r="B3" s="413"/>
      <c r="C3" s="413"/>
      <c r="D3" s="413" t="s">
        <v>5</v>
      </c>
      <c r="E3" s="413"/>
      <c r="F3" s="413"/>
      <c r="H3" s="42"/>
      <c r="I3" s="43"/>
      <c r="J3" s="43"/>
      <c r="K3" s="42"/>
      <c r="L3" s="46"/>
      <c r="M3" s="42"/>
      <c r="N3" s="47"/>
      <c r="O3" s="43"/>
      <c r="Q3" s="414" t="s">
        <v>5</v>
      </c>
      <c r="R3" s="413"/>
      <c r="S3" s="47"/>
      <c r="T3" s="47"/>
      <c r="W3" s="47"/>
      <c r="X3" s="47"/>
      <c r="Z3" s="47"/>
      <c r="AA3" s="47"/>
    </row>
    <row r="4" spans="1:28" s="43" customFormat="1" ht="39" customHeight="1" x14ac:dyDescent="0.25">
      <c r="B4" s="45"/>
      <c r="H4" s="44" t="s">
        <v>1</v>
      </c>
      <c r="I4" s="43" t="s">
        <v>2</v>
      </c>
      <c r="J4" s="43" t="s">
        <v>3</v>
      </c>
      <c r="K4" s="55" t="s">
        <v>62</v>
      </c>
      <c r="L4" s="46" t="s">
        <v>0</v>
      </c>
      <c r="M4" s="44" t="s">
        <v>27</v>
      </c>
      <c r="N4" s="44" t="s">
        <v>61</v>
      </c>
      <c r="O4" s="51" t="s">
        <v>4</v>
      </c>
      <c r="P4" s="50" t="s">
        <v>76</v>
      </c>
      <c r="Q4" s="57" t="s">
        <v>83</v>
      </c>
      <c r="R4" s="58" t="s">
        <v>82</v>
      </c>
      <c r="S4" s="55" t="s">
        <v>96</v>
      </c>
      <c r="T4" s="59" t="s">
        <v>95</v>
      </c>
      <c r="U4" s="50" t="s">
        <v>75</v>
      </c>
      <c r="V4" s="46" t="s">
        <v>55</v>
      </c>
      <c r="W4" s="58" t="s">
        <v>116</v>
      </c>
      <c r="X4" s="59" t="s">
        <v>212</v>
      </c>
      <c r="Y4" s="57" t="s">
        <v>213</v>
      </c>
      <c r="Z4" s="59" t="s">
        <v>214</v>
      </c>
      <c r="AA4" s="59" t="s">
        <v>215</v>
      </c>
      <c r="AB4" s="57" t="s">
        <v>216</v>
      </c>
    </row>
    <row r="6" spans="1:28" x14ac:dyDescent="0.25">
      <c r="A6">
        <v>15</v>
      </c>
      <c r="B6" s="4" t="s">
        <v>6</v>
      </c>
      <c r="C6" s="2">
        <v>2004</v>
      </c>
      <c r="D6">
        <v>14</v>
      </c>
      <c r="E6" s="4" t="s">
        <v>10</v>
      </c>
      <c r="F6" s="2">
        <v>2004</v>
      </c>
      <c r="H6" s="7">
        <v>40000</v>
      </c>
      <c r="I6" s="31" t="s">
        <v>18</v>
      </c>
      <c r="J6" s="31">
        <v>1214</v>
      </c>
      <c r="K6" s="7">
        <f>H6</f>
        <v>40000</v>
      </c>
      <c r="L6" s="52">
        <v>38138</v>
      </c>
      <c r="M6" s="7">
        <f>$K$6*3</f>
        <v>120000</v>
      </c>
      <c r="O6" s="5">
        <v>38518</v>
      </c>
    </row>
    <row r="7" spans="1:28" x14ac:dyDescent="0.25">
      <c r="A7">
        <v>15</v>
      </c>
      <c r="B7" s="4" t="s">
        <v>10</v>
      </c>
      <c r="C7" s="2">
        <v>2004</v>
      </c>
      <c r="D7">
        <v>14</v>
      </c>
      <c r="E7" s="4" t="s">
        <v>7</v>
      </c>
      <c r="F7" s="2">
        <v>2004</v>
      </c>
      <c r="H7" s="7">
        <f>H6</f>
        <v>40000</v>
      </c>
      <c r="L7" s="52"/>
      <c r="O7" s="5"/>
    </row>
    <row r="8" spans="1:28" x14ac:dyDescent="0.25">
      <c r="A8">
        <v>15</v>
      </c>
      <c r="B8" s="4" t="s">
        <v>7</v>
      </c>
      <c r="C8" s="2">
        <v>2004</v>
      </c>
      <c r="D8">
        <v>14</v>
      </c>
      <c r="E8" s="4" t="s">
        <v>8</v>
      </c>
      <c r="F8" s="2">
        <v>2004</v>
      </c>
      <c r="H8" s="7">
        <f t="shared" ref="H8:H17" si="0">H7</f>
        <v>40000</v>
      </c>
      <c r="L8" s="52"/>
      <c r="O8" s="5"/>
    </row>
    <row r="9" spans="1:28" x14ac:dyDescent="0.25">
      <c r="A9">
        <v>15</v>
      </c>
      <c r="B9" s="4" t="s">
        <v>8</v>
      </c>
      <c r="C9" s="2">
        <v>2004</v>
      </c>
      <c r="D9">
        <v>14</v>
      </c>
      <c r="E9" s="4" t="s">
        <v>9</v>
      </c>
      <c r="F9" s="2">
        <v>2004</v>
      </c>
      <c r="H9" s="7">
        <f t="shared" si="0"/>
        <v>40000</v>
      </c>
      <c r="L9" s="52">
        <v>38230</v>
      </c>
      <c r="M9" s="7">
        <f>$K$6*3</f>
        <v>120000</v>
      </c>
    </row>
    <row r="10" spans="1:28" x14ac:dyDescent="0.25">
      <c r="A10">
        <v>15</v>
      </c>
      <c r="B10" s="4" t="s">
        <v>9</v>
      </c>
      <c r="C10" s="2">
        <v>2004</v>
      </c>
      <c r="D10">
        <v>14</v>
      </c>
      <c r="E10" s="4" t="s">
        <v>11</v>
      </c>
      <c r="F10" s="2">
        <v>2004</v>
      </c>
      <c r="H10" s="7">
        <f t="shared" si="0"/>
        <v>40000</v>
      </c>
      <c r="L10" s="52"/>
      <c r="O10" s="5"/>
    </row>
    <row r="11" spans="1:28" x14ac:dyDescent="0.25">
      <c r="A11">
        <v>15</v>
      </c>
      <c r="B11" s="4" t="s">
        <v>11</v>
      </c>
      <c r="C11" s="2">
        <v>2004</v>
      </c>
      <c r="D11">
        <v>14</v>
      </c>
      <c r="E11" s="4" t="s">
        <v>12</v>
      </c>
      <c r="F11" s="2">
        <v>2004</v>
      </c>
      <c r="H11" s="7">
        <f t="shared" si="0"/>
        <v>40000</v>
      </c>
      <c r="L11" s="52"/>
      <c r="O11" s="5"/>
    </row>
    <row r="12" spans="1:28" x14ac:dyDescent="0.25">
      <c r="A12">
        <v>15</v>
      </c>
      <c r="B12" s="4" t="s">
        <v>12</v>
      </c>
      <c r="C12" s="2">
        <v>2004</v>
      </c>
      <c r="D12">
        <v>14</v>
      </c>
      <c r="E12" s="4" t="s">
        <v>13</v>
      </c>
      <c r="F12" s="2">
        <v>2005</v>
      </c>
      <c r="H12" s="7">
        <f t="shared" si="0"/>
        <v>40000</v>
      </c>
      <c r="L12" s="52">
        <v>38321</v>
      </c>
      <c r="M12" s="7">
        <f>$K$6*3</f>
        <v>120000</v>
      </c>
      <c r="O12" s="5"/>
    </row>
    <row r="13" spans="1:28" x14ac:dyDescent="0.25">
      <c r="A13">
        <v>15</v>
      </c>
      <c r="B13" s="4" t="s">
        <v>13</v>
      </c>
      <c r="C13" s="2">
        <v>2005</v>
      </c>
      <c r="D13">
        <v>14</v>
      </c>
      <c r="E13" s="4" t="s">
        <v>14</v>
      </c>
      <c r="F13" s="2">
        <v>2005</v>
      </c>
      <c r="H13" s="7">
        <f t="shared" si="0"/>
        <v>40000</v>
      </c>
      <c r="L13" s="52"/>
      <c r="O13" s="5"/>
    </row>
    <row r="14" spans="1:28" x14ac:dyDescent="0.25">
      <c r="A14">
        <v>15</v>
      </c>
      <c r="B14" s="4" t="s">
        <v>14</v>
      </c>
      <c r="C14" s="2">
        <v>2005</v>
      </c>
      <c r="D14">
        <v>14</v>
      </c>
      <c r="E14" s="4" t="s">
        <v>15</v>
      </c>
      <c r="F14" s="2">
        <v>2005</v>
      </c>
      <c r="H14" s="7">
        <f t="shared" si="0"/>
        <v>40000</v>
      </c>
    </row>
    <row r="15" spans="1:28" x14ac:dyDescent="0.25">
      <c r="A15">
        <v>15</v>
      </c>
      <c r="B15" s="4" t="s">
        <v>15</v>
      </c>
      <c r="C15" s="2">
        <v>2005</v>
      </c>
      <c r="D15">
        <v>14</v>
      </c>
      <c r="E15" s="4" t="s">
        <v>16</v>
      </c>
      <c r="F15" s="2">
        <v>2005</v>
      </c>
      <c r="H15" s="7">
        <f t="shared" si="0"/>
        <v>40000</v>
      </c>
      <c r="L15" s="52">
        <v>38411</v>
      </c>
      <c r="M15" s="7">
        <f>$K$6*3</f>
        <v>120000</v>
      </c>
      <c r="O15" s="5"/>
    </row>
    <row r="16" spans="1:28" x14ac:dyDescent="0.25">
      <c r="A16">
        <v>15</v>
      </c>
      <c r="B16" s="4" t="s">
        <v>16</v>
      </c>
      <c r="C16" s="2">
        <v>2005</v>
      </c>
      <c r="D16">
        <v>14</v>
      </c>
      <c r="E16" s="4" t="s">
        <v>17</v>
      </c>
      <c r="F16" s="2">
        <v>2005</v>
      </c>
      <c r="H16" s="7">
        <f t="shared" si="0"/>
        <v>40000</v>
      </c>
      <c r="L16" s="52"/>
      <c r="O16" s="5"/>
    </row>
    <row r="17" spans="1:22" x14ac:dyDescent="0.25">
      <c r="A17">
        <v>15</v>
      </c>
      <c r="B17" s="4" t="s">
        <v>17</v>
      </c>
      <c r="C17" s="2">
        <v>2005</v>
      </c>
      <c r="D17">
        <v>14</v>
      </c>
      <c r="E17" s="4" t="s">
        <v>6</v>
      </c>
      <c r="F17" s="2">
        <v>2005</v>
      </c>
      <c r="H17" s="7">
        <f t="shared" si="0"/>
        <v>40000</v>
      </c>
      <c r="L17" s="52"/>
      <c r="O17" s="5"/>
      <c r="P17" s="9"/>
      <c r="U17" s="9"/>
      <c r="V17" s="9">
        <f>SUM(H6:H17)</f>
        <v>480000</v>
      </c>
    </row>
    <row r="18" spans="1:22" x14ac:dyDescent="0.25">
      <c r="A18">
        <v>15</v>
      </c>
      <c r="B18" s="4" t="s">
        <v>6</v>
      </c>
      <c r="C18" s="2">
        <v>2005</v>
      </c>
      <c r="D18">
        <v>14</v>
      </c>
      <c r="E18" s="4" t="s">
        <v>10</v>
      </c>
      <c r="F18" s="2">
        <v>2005</v>
      </c>
      <c r="H18" s="7">
        <f>K18</f>
        <v>41812.191103789126</v>
      </c>
      <c r="I18" s="31" t="s">
        <v>19</v>
      </c>
      <c r="J18" s="31">
        <v>1269</v>
      </c>
      <c r="K18" s="7">
        <f>$H$6*J18/$J$6</f>
        <v>41812.191103789126</v>
      </c>
      <c r="L18" s="52">
        <v>38503</v>
      </c>
      <c r="M18" s="7">
        <f>$K$18*3</f>
        <v>125436.57331136738</v>
      </c>
      <c r="N18" s="11">
        <f>(K18/K6)-1</f>
        <v>4.5304777594728174E-2</v>
      </c>
      <c r="O18" s="5">
        <v>38883</v>
      </c>
      <c r="Q18" s="1">
        <v>38534</v>
      </c>
      <c r="R18" s="9">
        <f>(K18-K6)/2</f>
        <v>906.09555189456296</v>
      </c>
    </row>
    <row r="19" spans="1:22" x14ac:dyDescent="0.25">
      <c r="A19">
        <v>15</v>
      </c>
      <c r="B19" s="4" t="s">
        <v>10</v>
      </c>
      <c r="C19" s="2">
        <v>2005</v>
      </c>
      <c r="D19">
        <v>14</v>
      </c>
      <c r="E19" s="4" t="s">
        <v>7</v>
      </c>
      <c r="F19" s="2">
        <v>2005</v>
      </c>
      <c r="H19" s="7">
        <f>H18</f>
        <v>41812.191103789126</v>
      </c>
      <c r="L19" s="52"/>
      <c r="N19" s="9" t="s">
        <v>32</v>
      </c>
      <c r="O19" s="5"/>
    </row>
    <row r="20" spans="1:22" x14ac:dyDescent="0.25">
      <c r="A20">
        <v>15</v>
      </c>
      <c r="B20" s="4" t="s">
        <v>7</v>
      </c>
      <c r="C20" s="2">
        <v>2005</v>
      </c>
      <c r="D20">
        <v>14</v>
      </c>
      <c r="E20" s="4" t="s">
        <v>8</v>
      </c>
      <c r="F20" s="2">
        <v>2005</v>
      </c>
      <c r="H20" s="7">
        <f t="shared" ref="H20:H29" si="1">H19</f>
        <v>41812.191103789126</v>
      </c>
      <c r="L20" s="52"/>
      <c r="O20" s="5"/>
    </row>
    <row r="21" spans="1:22" x14ac:dyDescent="0.25">
      <c r="A21">
        <v>15</v>
      </c>
      <c r="B21" s="4" t="s">
        <v>8</v>
      </c>
      <c r="C21" s="2">
        <v>2005</v>
      </c>
      <c r="D21">
        <v>14</v>
      </c>
      <c r="E21" s="4" t="s">
        <v>9</v>
      </c>
      <c r="F21" s="2">
        <v>2005</v>
      </c>
      <c r="H21" s="7">
        <f t="shared" si="1"/>
        <v>41812.191103789126</v>
      </c>
      <c r="L21" s="52">
        <v>38595</v>
      </c>
      <c r="M21" s="7">
        <f>$K$18*3</f>
        <v>125436.57331136738</v>
      </c>
    </row>
    <row r="22" spans="1:22" x14ac:dyDescent="0.25">
      <c r="A22">
        <v>15</v>
      </c>
      <c r="B22" s="4" t="s">
        <v>9</v>
      </c>
      <c r="C22" s="2">
        <v>2005</v>
      </c>
      <c r="D22">
        <v>14</v>
      </c>
      <c r="E22" s="4" t="s">
        <v>11</v>
      </c>
      <c r="F22" s="2">
        <v>2005</v>
      </c>
      <c r="H22" s="7">
        <f t="shared" si="1"/>
        <v>41812.191103789126</v>
      </c>
      <c r="L22" s="52"/>
      <c r="O22" s="5"/>
    </row>
    <row r="23" spans="1:22" x14ac:dyDescent="0.25">
      <c r="A23">
        <v>15</v>
      </c>
      <c r="B23" s="4" t="s">
        <v>11</v>
      </c>
      <c r="C23" s="2">
        <v>2005</v>
      </c>
      <c r="D23">
        <v>14</v>
      </c>
      <c r="E23" s="4" t="s">
        <v>12</v>
      </c>
      <c r="F23" s="2">
        <v>2005</v>
      </c>
      <c r="H23" s="7">
        <f t="shared" si="1"/>
        <v>41812.191103789126</v>
      </c>
      <c r="L23" s="52"/>
      <c r="O23" s="5"/>
      <c r="P23" s="9"/>
      <c r="U23" s="9"/>
      <c r="V23" s="9">
        <f>SUM(H12:H23)</f>
        <v>490873.14662273484</v>
      </c>
    </row>
    <row r="24" spans="1:22" x14ac:dyDescent="0.25">
      <c r="A24">
        <v>15</v>
      </c>
      <c r="B24" s="4" t="s">
        <v>12</v>
      </c>
      <c r="C24" s="2">
        <v>2005</v>
      </c>
      <c r="D24">
        <v>14</v>
      </c>
      <c r="E24" s="4" t="s">
        <v>13</v>
      </c>
      <c r="F24" s="2">
        <v>2006</v>
      </c>
      <c r="H24" s="7">
        <f t="shared" si="1"/>
        <v>41812.191103789126</v>
      </c>
      <c r="L24" s="52">
        <v>38686</v>
      </c>
      <c r="M24" s="7">
        <f>$K$18*3</f>
        <v>125436.57331136738</v>
      </c>
      <c r="O24" s="5"/>
    </row>
    <row r="25" spans="1:22" x14ac:dyDescent="0.25">
      <c r="A25">
        <v>15</v>
      </c>
      <c r="B25" s="4" t="s">
        <v>13</v>
      </c>
      <c r="C25" s="2">
        <v>2006</v>
      </c>
      <c r="D25">
        <v>14</v>
      </c>
      <c r="E25" s="4" t="s">
        <v>14</v>
      </c>
      <c r="F25" s="2">
        <v>2006</v>
      </c>
      <c r="H25" s="7">
        <f t="shared" si="1"/>
        <v>41812.191103789126</v>
      </c>
      <c r="L25" s="52"/>
      <c r="O25" s="5"/>
    </row>
    <row r="26" spans="1:22" x14ac:dyDescent="0.25">
      <c r="A26">
        <v>15</v>
      </c>
      <c r="B26" s="4" t="s">
        <v>14</v>
      </c>
      <c r="C26" s="2">
        <v>2006</v>
      </c>
      <c r="D26">
        <v>14</v>
      </c>
      <c r="E26" s="4" t="s">
        <v>15</v>
      </c>
      <c r="F26" s="2">
        <v>2006</v>
      </c>
      <c r="H26" s="7">
        <f t="shared" si="1"/>
        <v>41812.191103789126</v>
      </c>
    </row>
    <row r="27" spans="1:22" x14ac:dyDescent="0.25">
      <c r="A27">
        <v>15</v>
      </c>
      <c r="B27" s="4" t="s">
        <v>15</v>
      </c>
      <c r="C27" s="2">
        <v>2006</v>
      </c>
      <c r="D27">
        <v>14</v>
      </c>
      <c r="E27" s="4" t="s">
        <v>16</v>
      </c>
      <c r="F27" s="2">
        <v>2006</v>
      </c>
      <c r="H27" s="7">
        <f t="shared" si="1"/>
        <v>41812.191103789126</v>
      </c>
      <c r="L27" s="52">
        <v>38776</v>
      </c>
      <c r="M27" s="7">
        <f>$K$18*3</f>
        <v>125436.57331136738</v>
      </c>
      <c r="O27" s="5"/>
    </row>
    <row r="28" spans="1:22" x14ac:dyDescent="0.25">
      <c r="A28">
        <v>15</v>
      </c>
      <c r="B28" s="4" t="s">
        <v>16</v>
      </c>
      <c r="C28" s="2">
        <v>2006</v>
      </c>
      <c r="D28">
        <v>14</v>
      </c>
      <c r="E28" s="4" t="s">
        <v>17</v>
      </c>
      <c r="F28" s="2">
        <v>2006</v>
      </c>
      <c r="H28" s="7">
        <f t="shared" si="1"/>
        <v>41812.191103789126</v>
      </c>
      <c r="L28" s="52"/>
      <c r="O28" s="5"/>
    </row>
    <row r="29" spans="1:22" x14ac:dyDescent="0.25">
      <c r="A29">
        <v>15</v>
      </c>
      <c r="B29" s="4" t="s">
        <v>17</v>
      </c>
      <c r="C29" s="2">
        <v>2006</v>
      </c>
      <c r="D29">
        <v>14</v>
      </c>
      <c r="E29" s="4" t="s">
        <v>6</v>
      </c>
      <c r="F29" s="2">
        <v>2006</v>
      </c>
      <c r="H29" s="7">
        <f t="shared" si="1"/>
        <v>41812.191103789126</v>
      </c>
      <c r="L29" s="52"/>
      <c r="O29" s="5"/>
      <c r="P29" s="9"/>
      <c r="U29" s="9"/>
      <c r="V29" s="9">
        <f>SUM(H18:H29)</f>
        <v>501746.29324546963</v>
      </c>
    </row>
    <row r="30" spans="1:22" x14ac:dyDescent="0.25">
      <c r="A30">
        <v>15</v>
      </c>
      <c r="B30" s="4" t="s">
        <v>6</v>
      </c>
      <c r="C30" s="2">
        <v>2006</v>
      </c>
      <c r="D30">
        <v>14</v>
      </c>
      <c r="E30" s="4" t="s">
        <v>10</v>
      </c>
      <c r="F30" s="2">
        <v>2006</v>
      </c>
      <c r="H30" s="7">
        <f>K30</f>
        <v>43887.973640856675</v>
      </c>
      <c r="I30" s="31" t="s">
        <v>20</v>
      </c>
      <c r="J30" s="31">
        <v>1332</v>
      </c>
      <c r="K30" s="7">
        <f>$H$6*J30/$J$6</f>
        <v>43887.973640856675</v>
      </c>
      <c r="L30" s="52">
        <v>38868</v>
      </c>
      <c r="M30" s="7">
        <f>$K$30*3</f>
        <v>131663.92092257002</v>
      </c>
      <c r="N30" s="11">
        <f>(K30/K18)-1</f>
        <v>4.9645390070922168E-2</v>
      </c>
      <c r="O30" s="5">
        <v>39248</v>
      </c>
      <c r="Q30" s="1">
        <v>38899</v>
      </c>
      <c r="R30" s="9">
        <f>(K30-K18)/2</f>
        <v>1037.8912685337746</v>
      </c>
    </row>
    <row r="31" spans="1:22" x14ac:dyDescent="0.25">
      <c r="A31">
        <v>15</v>
      </c>
      <c r="B31" s="4" t="s">
        <v>10</v>
      </c>
      <c r="C31" s="2">
        <v>2006</v>
      </c>
      <c r="D31">
        <v>14</v>
      </c>
      <c r="E31" s="4" t="s">
        <v>7</v>
      </c>
      <c r="F31" s="2">
        <v>2006</v>
      </c>
      <c r="H31" s="7">
        <f>H30</f>
        <v>43887.973640856675</v>
      </c>
      <c r="L31" s="52"/>
      <c r="O31" s="5"/>
    </row>
    <row r="32" spans="1:22" x14ac:dyDescent="0.25">
      <c r="A32">
        <v>15</v>
      </c>
      <c r="B32" s="4" t="s">
        <v>7</v>
      </c>
      <c r="C32" s="2">
        <v>2006</v>
      </c>
      <c r="D32">
        <v>14</v>
      </c>
      <c r="E32" s="4" t="s">
        <v>8</v>
      </c>
      <c r="F32" s="2">
        <v>2006</v>
      </c>
      <c r="H32" s="7">
        <f t="shared" ref="H32:H41" si="2">H31</f>
        <v>43887.973640856675</v>
      </c>
      <c r="L32" s="52"/>
      <c r="O32" s="5"/>
    </row>
    <row r="33" spans="1:22" x14ac:dyDescent="0.25">
      <c r="A33">
        <v>15</v>
      </c>
      <c r="B33" s="4" t="s">
        <v>8</v>
      </c>
      <c r="C33" s="2">
        <v>2006</v>
      </c>
      <c r="D33">
        <v>14</v>
      </c>
      <c r="E33" s="4" t="s">
        <v>9</v>
      </c>
      <c r="F33" s="2">
        <v>2006</v>
      </c>
      <c r="H33" s="7">
        <f t="shared" si="2"/>
        <v>43887.973640856675</v>
      </c>
      <c r="L33" s="52">
        <v>38960</v>
      </c>
      <c r="M33" s="7">
        <f>$K$30*3</f>
        <v>131663.92092257002</v>
      </c>
    </row>
    <row r="34" spans="1:22" x14ac:dyDescent="0.25">
      <c r="A34">
        <v>15</v>
      </c>
      <c r="B34" s="4" t="s">
        <v>9</v>
      </c>
      <c r="C34" s="2">
        <v>2006</v>
      </c>
      <c r="D34">
        <v>14</v>
      </c>
      <c r="E34" s="4" t="s">
        <v>11</v>
      </c>
      <c r="F34" s="2">
        <v>2006</v>
      </c>
      <c r="H34" s="7">
        <f t="shared" si="2"/>
        <v>43887.973640856675</v>
      </c>
      <c r="L34" s="52"/>
      <c r="O34" s="5"/>
    </row>
    <row r="35" spans="1:22" x14ac:dyDescent="0.25">
      <c r="A35">
        <v>15</v>
      </c>
      <c r="B35" s="4" t="s">
        <v>11</v>
      </c>
      <c r="C35" s="2">
        <v>2006</v>
      </c>
      <c r="D35">
        <v>14</v>
      </c>
      <c r="E35" s="4" t="s">
        <v>12</v>
      </c>
      <c r="F35" s="2">
        <v>2006</v>
      </c>
      <c r="H35" s="7">
        <f t="shared" si="2"/>
        <v>43887.973640856675</v>
      </c>
      <c r="L35" s="52"/>
      <c r="O35" s="5"/>
      <c r="P35" s="9"/>
      <c r="U35" s="9"/>
      <c r="V35" s="9">
        <f>SUM(H24:H35)</f>
        <v>514200.98846787488</v>
      </c>
    </row>
    <row r="36" spans="1:22" x14ac:dyDescent="0.25">
      <c r="A36">
        <v>15</v>
      </c>
      <c r="B36" s="4" t="s">
        <v>12</v>
      </c>
      <c r="C36" s="2">
        <v>2006</v>
      </c>
      <c r="D36">
        <v>14</v>
      </c>
      <c r="E36" s="4" t="s">
        <v>13</v>
      </c>
      <c r="F36" s="2">
        <v>2007</v>
      </c>
      <c r="H36" s="7">
        <f t="shared" si="2"/>
        <v>43887.973640856675</v>
      </c>
      <c r="L36" s="52">
        <v>39051</v>
      </c>
      <c r="M36" s="7">
        <f>$K$30*3</f>
        <v>131663.92092257002</v>
      </c>
      <c r="O36" s="5"/>
    </row>
    <row r="37" spans="1:22" x14ac:dyDescent="0.25">
      <c r="A37">
        <v>15</v>
      </c>
      <c r="B37" s="4" t="s">
        <v>13</v>
      </c>
      <c r="C37" s="2">
        <v>2007</v>
      </c>
      <c r="D37">
        <v>14</v>
      </c>
      <c r="E37" s="4" t="s">
        <v>14</v>
      </c>
      <c r="F37" s="2">
        <v>2007</v>
      </c>
      <c r="H37" s="7">
        <f t="shared" si="2"/>
        <v>43887.973640856675</v>
      </c>
      <c r="L37" s="52"/>
      <c r="O37" s="5"/>
    </row>
    <row r="38" spans="1:22" x14ac:dyDescent="0.25">
      <c r="A38">
        <v>15</v>
      </c>
      <c r="B38" s="4" t="s">
        <v>14</v>
      </c>
      <c r="C38" s="2">
        <v>2007</v>
      </c>
      <c r="D38">
        <v>14</v>
      </c>
      <c r="E38" s="4" t="s">
        <v>15</v>
      </c>
      <c r="F38" s="2">
        <v>2007</v>
      </c>
      <c r="H38" s="7">
        <f t="shared" si="2"/>
        <v>43887.973640856675</v>
      </c>
    </row>
    <row r="39" spans="1:22" x14ac:dyDescent="0.25">
      <c r="A39">
        <v>15</v>
      </c>
      <c r="B39" s="4" t="s">
        <v>15</v>
      </c>
      <c r="C39" s="2">
        <v>2007</v>
      </c>
      <c r="D39">
        <v>14</v>
      </c>
      <c r="E39" s="4" t="s">
        <v>16</v>
      </c>
      <c r="F39" s="2">
        <v>2007</v>
      </c>
      <c r="H39" s="7">
        <f t="shared" si="2"/>
        <v>43887.973640856675</v>
      </c>
      <c r="L39" s="52">
        <v>39141</v>
      </c>
      <c r="M39" s="7">
        <f>$K$30*3</f>
        <v>131663.92092257002</v>
      </c>
      <c r="O39" s="5"/>
    </row>
    <row r="40" spans="1:22" x14ac:dyDescent="0.25">
      <c r="A40">
        <v>15</v>
      </c>
      <c r="B40" s="4" t="s">
        <v>16</v>
      </c>
      <c r="C40" s="2">
        <v>2007</v>
      </c>
      <c r="D40">
        <v>14</v>
      </c>
      <c r="E40" s="4" t="s">
        <v>17</v>
      </c>
      <c r="F40" s="2">
        <v>2007</v>
      </c>
      <c r="H40" s="7">
        <f t="shared" si="2"/>
        <v>43887.973640856675</v>
      </c>
      <c r="L40" s="52"/>
      <c r="O40" s="5"/>
    </row>
    <row r="41" spans="1:22" x14ac:dyDescent="0.25">
      <c r="A41">
        <v>15</v>
      </c>
      <c r="B41" s="4" t="s">
        <v>17</v>
      </c>
      <c r="C41" s="2">
        <v>2007</v>
      </c>
      <c r="D41">
        <v>14</v>
      </c>
      <c r="E41" s="4" t="s">
        <v>6</v>
      </c>
      <c r="F41" s="2">
        <v>2007</v>
      </c>
      <c r="H41" s="7">
        <f t="shared" si="2"/>
        <v>43887.973640856675</v>
      </c>
      <c r="L41" s="52"/>
      <c r="O41" s="5"/>
      <c r="P41" s="9"/>
      <c r="U41" s="9"/>
      <c r="V41" s="9">
        <f>SUM(H30:H41)</f>
        <v>526655.68369028007</v>
      </c>
    </row>
    <row r="42" spans="1:22" x14ac:dyDescent="0.25">
      <c r="A42">
        <v>15</v>
      </c>
      <c r="B42" s="4" t="s">
        <v>6</v>
      </c>
      <c r="C42" s="2">
        <v>2007</v>
      </c>
      <c r="D42">
        <v>14</v>
      </c>
      <c r="E42" s="4" t="s">
        <v>10</v>
      </c>
      <c r="F42" s="2">
        <v>2007</v>
      </c>
      <c r="H42" s="7">
        <f>K42</f>
        <v>46326.194398682041</v>
      </c>
      <c r="I42" s="31" t="s">
        <v>21</v>
      </c>
      <c r="J42" s="31">
        <v>1406</v>
      </c>
      <c r="K42" s="7">
        <f>$H$6*J42/$J$6</f>
        <v>46326.194398682041</v>
      </c>
      <c r="L42" s="52">
        <v>39233</v>
      </c>
      <c r="M42" s="7">
        <f>$K$42*3</f>
        <v>138978.58319604612</v>
      </c>
      <c r="N42" s="11">
        <f>(K42/K30)-1</f>
        <v>5.5555555555555358E-2</v>
      </c>
      <c r="O42" s="5">
        <v>39614</v>
      </c>
      <c r="Q42" s="1">
        <v>39264</v>
      </c>
      <c r="R42" s="9">
        <f>(K42-K30)/2</f>
        <v>1219.1103789126828</v>
      </c>
    </row>
    <row r="43" spans="1:22" x14ac:dyDescent="0.25">
      <c r="A43">
        <v>15</v>
      </c>
      <c r="B43" s="4" t="s">
        <v>10</v>
      </c>
      <c r="C43" s="2">
        <v>2007</v>
      </c>
      <c r="D43">
        <v>14</v>
      </c>
      <c r="E43" s="4" t="s">
        <v>7</v>
      </c>
      <c r="F43" s="2">
        <v>2007</v>
      </c>
      <c r="H43" s="7">
        <f>H42</f>
        <v>46326.194398682041</v>
      </c>
      <c r="L43" s="52"/>
      <c r="O43" s="5"/>
    </row>
    <row r="44" spans="1:22" x14ac:dyDescent="0.25">
      <c r="A44">
        <v>15</v>
      </c>
      <c r="B44" s="4" t="s">
        <v>7</v>
      </c>
      <c r="C44" s="2">
        <v>2007</v>
      </c>
      <c r="D44">
        <v>14</v>
      </c>
      <c r="E44" s="4" t="s">
        <v>8</v>
      </c>
      <c r="F44" s="2">
        <v>2007</v>
      </c>
      <c r="H44" s="7">
        <f t="shared" ref="H44:H53" si="3">H43</f>
        <v>46326.194398682041</v>
      </c>
      <c r="L44" s="52"/>
      <c r="O44" s="5"/>
    </row>
    <row r="45" spans="1:22" x14ac:dyDescent="0.25">
      <c r="A45">
        <v>15</v>
      </c>
      <c r="B45" s="4" t="s">
        <v>8</v>
      </c>
      <c r="C45" s="2">
        <v>2007</v>
      </c>
      <c r="D45">
        <v>14</v>
      </c>
      <c r="E45" s="4" t="s">
        <v>9</v>
      </c>
      <c r="F45" s="2">
        <v>2007</v>
      </c>
      <c r="H45" s="7">
        <f t="shared" si="3"/>
        <v>46326.194398682041</v>
      </c>
      <c r="L45" s="52">
        <v>39325</v>
      </c>
      <c r="M45" s="7">
        <f>$K$42*3</f>
        <v>138978.58319604612</v>
      </c>
    </row>
    <row r="46" spans="1:22" x14ac:dyDescent="0.25">
      <c r="A46">
        <v>15</v>
      </c>
      <c r="B46" s="4" t="s">
        <v>9</v>
      </c>
      <c r="C46" s="2">
        <v>2007</v>
      </c>
      <c r="D46">
        <v>14</v>
      </c>
      <c r="E46" s="4" t="s">
        <v>11</v>
      </c>
      <c r="F46" s="2">
        <v>2007</v>
      </c>
      <c r="H46" s="7">
        <f t="shared" si="3"/>
        <v>46326.194398682041</v>
      </c>
      <c r="L46" s="52"/>
      <c r="O46" s="5"/>
    </row>
    <row r="47" spans="1:22" x14ac:dyDescent="0.25">
      <c r="A47">
        <v>15</v>
      </c>
      <c r="B47" s="4" t="s">
        <v>11</v>
      </c>
      <c r="C47" s="2">
        <v>2007</v>
      </c>
      <c r="D47">
        <v>14</v>
      </c>
      <c r="E47" s="4" t="s">
        <v>12</v>
      </c>
      <c r="F47" s="2">
        <v>2007</v>
      </c>
      <c r="H47" s="7">
        <f t="shared" si="3"/>
        <v>46326.194398682041</v>
      </c>
      <c r="L47" s="52"/>
      <c r="O47" s="5"/>
      <c r="P47" s="9"/>
      <c r="U47" s="9"/>
      <c r="V47" s="9">
        <f>SUM(H36:H47)</f>
        <v>541285.00823723222</v>
      </c>
    </row>
    <row r="48" spans="1:22" x14ac:dyDescent="0.25">
      <c r="A48">
        <v>15</v>
      </c>
      <c r="B48" s="4" t="s">
        <v>12</v>
      </c>
      <c r="C48" s="2">
        <v>2007</v>
      </c>
      <c r="D48">
        <v>14</v>
      </c>
      <c r="E48" s="4" t="s">
        <v>13</v>
      </c>
      <c r="F48" s="2">
        <v>2008</v>
      </c>
      <c r="H48" s="7">
        <f t="shared" si="3"/>
        <v>46326.194398682041</v>
      </c>
      <c r="L48" s="52">
        <v>39416</v>
      </c>
      <c r="M48" s="7">
        <f>$K$42*3</f>
        <v>138978.58319604612</v>
      </c>
      <c r="O48" s="5"/>
    </row>
    <row r="49" spans="1:22" x14ac:dyDescent="0.25">
      <c r="A49">
        <v>15</v>
      </c>
      <c r="B49" s="4" t="s">
        <v>13</v>
      </c>
      <c r="C49" s="2">
        <v>2008</v>
      </c>
      <c r="D49">
        <v>14</v>
      </c>
      <c r="E49" s="4" t="s">
        <v>14</v>
      </c>
      <c r="F49" s="2">
        <v>2008</v>
      </c>
      <c r="H49" s="7">
        <f t="shared" si="3"/>
        <v>46326.194398682041</v>
      </c>
      <c r="L49" s="52"/>
      <c r="O49" s="5"/>
    </row>
    <row r="50" spans="1:22" x14ac:dyDescent="0.25">
      <c r="A50">
        <v>15</v>
      </c>
      <c r="B50" s="4" t="s">
        <v>14</v>
      </c>
      <c r="C50" s="2">
        <v>2008</v>
      </c>
      <c r="D50">
        <v>14</v>
      </c>
      <c r="E50" s="4" t="s">
        <v>15</v>
      </c>
      <c r="F50" s="2">
        <v>2008</v>
      </c>
      <c r="H50" s="7">
        <f t="shared" si="3"/>
        <v>46326.194398682041</v>
      </c>
    </row>
    <row r="51" spans="1:22" x14ac:dyDescent="0.25">
      <c r="A51">
        <v>15</v>
      </c>
      <c r="B51" s="4" t="s">
        <v>15</v>
      </c>
      <c r="C51" s="2">
        <v>2008</v>
      </c>
      <c r="D51">
        <v>14</v>
      </c>
      <c r="E51" s="4" t="s">
        <v>16</v>
      </c>
      <c r="F51" s="2">
        <v>2008</v>
      </c>
      <c r="H51" s="7">
        <f t="shared" si="3"/>
        <v>46326.194398682041</v>
      </c>
      <c r="L51" s="52">
        <v>39506</v>
      </c>
      <c r="M51" s="7">
        <f>$K$42*3</f>
        <v>138978.58319604612</v>
      </c>
      <c r="O51" s="5"/>
    </row>
    <row r="52" spans="1:22" x14ac:dyDescent="0.25">
      <c r="A52">
        <v>15</v>
      </c>
      <c r="B52" s="4" t="s">
        <v>16</v>
      </c>
      <c r="C52" s="2">
        <v>2008</v>
      </c>
      <c r="D52">
        <v>14</v>
      </c>
      <c r="E52" s="4" t="s">
        <v>17</v>
      </c>
      <c r="F52" s="2">
        <v>2008</v>
      </c>
      <c r="H52" s="7">
        <f t="shared" si="3"/>
        <v>46326.194398682041</v>
      </c>
      <c r="L52" s="52"/>
      <c r="O52" s="5"/>
    </row>
    <row r="53" spans="1:22" x14ac:dyDescent="0.25">
      <c r="A53">
        <v>15</v>
      </c>
      <c r="B53" s="4" t="s">
        <v>17</v>
      </c>
      <c r="C53" s="2">
        <v>2008</v>
      </c>
      <c r="D53">
        <v>14</v>
      </c>
      <c r="E53" s="4" t="s">
        <v>6</v>
      </c>
      <c r="F53" s="2">
        <v>2008</v>
      </c>
      <c r="H53" s="7">
        <f t="shared" si="3"/>
        <v>46326.194398682041</v>
      </c>
      <c r="L53" s="52"/>
      <c r="O53" s="5"/>
      <c r="P53" s="19"/>
      <c r="U53" s="19"/>
      <c r="V53" s="19">
        <f>SUM(H42:H53)</f>
        <v>555914.33278418449</v>
      </c>
    </row>
    <row r="54" spans="1:22" x14ac:dyDescent="0.25">
      <c r="A54">
        <v>15</v>
      </c>
      <c r="B54" s="4" t="s">
        <v>6</v>
      </c>
      <c r="C54" s="2">
        <v>2008</v>
      </c>
      <c r="D54">
        <v>14</v>
      </c>
      <c r="E54" s="4" t="s">
        <v>10</v>
      </c>
      <c r="F54" s="2">
        <v>2008</v>
      </c>
      <c r="H54" s="7">
        <f>K54</f>
        <v>48566.721581548598</v>
      </c>
      <c r="I54" s="31" t="s">
        <v>22</v>
      </c>
      <c r="J54" s="31">
        <v>1474</v>
      </c>
      <c r="K54" s="7">
        <f>$H$6*J54/$J$6</f>
        <v>48566.721581548598</v>
      </c>
      <c r="L54" s="52">
        <v>39599</v>
      </c>
      <c r="M54" s="7">
        <f>$K$54*3</f>
        <v>145700.16474464579</v>
      </c>
      <c r="N54" s="11">
        <f>(K54/K42)-1</f>
        <v>4.8364153627311612E-2</v>
      </c>
      <c r="O54" s="5">
        <v>39979</v>
      </c>
      <c r="Q54" s="1">
        <v>39630</v>
      </c>
      <c r="R54" s="9">
        <f>(K54-K42)/2</f>
        <v>1120.2635914332786</v>
      </c>
    </row>
    <row r="55" spans="1:22" x14ac:dyDescent="0.25">
      <c r="A55">
        <v>15</v>
      </c>
      <c r="B55" s="4" t="s">
        <v>10</v>
      </c>
      <c r="C55" s="2">
        <v>2008</v>
      </c>
      <c r="D55">
        <v>14</v>
      </c>
      <c r="E55" s="4" t="s">
        <v>7</v>
      </c>
      <c r="F55" s="2">
        <v>2008</v>
      </c>
      <c r="H55" s="7">
        <f>H54</f>
        <v>48566.721581548598</v>
      </c>
      <c r="K55" s="40"/>
      <c r="L55" s="52"/>
      <c r="O55" s="5"/>
    </row>
    <row r="56" spans="1:22" x14ac:dyDescent="0.25">
      <c r="A56">
        <v>15</v>
      </c>
      <c r="B56" s="4" t="s">
        <v>7</v>
      </c>
      <c r="C56" s="2">
        <v>2008</v>
      </c>
      <c r="D56">
        <v>14</v>
      </c>
      <c r="E56" s="4" t="s">
        <v>8</v>
      </c>
      <c r="F56" s="2">
        <v>2008</v>
      </c>
      <c r="H56" s="7">
        <f t="shared" ref="H56:H65" si="4">H55</f>
        <v>48566.721581548598</v>
      </c>
      <c r="L56" s="52"/>
      <c r="O56" s="5"/>
    </row>
    <row r="57" spans="1:22" x14ac:dyDescent="0.25">
      <c r="A57">
        <v>15</v>
      </c>
      <c r="B57" s="4" t="s">
        <v>8</v>
      </c>
      <c r="C57" s="2">
        <v>2008</v>
      </c>
      <c r="D57">
        <v>14</v>
      </c>
      <c r="E57" s="4" t="s">
        <v>9</v>
      </c>
      <c r="F57" s="2">
        <v>2008</v>
      </c>
      <c r="H57" s="7">
        <f t="shared" si="4"/>
        <v>48566.721581548598</v>
      </c>
      <c r="L57" s="52">
        <v>39691</v>
      </c>
      <c r="M57" s="7">
        <f>$K$54*3</f>
        <v>145700.16474464579</v>
      </c>
    </row>
    <row r="58" spans="1:22" x14ac:dyDescent="0.25">
      <c r="A58">
        <v>15</v>
      </c>
      <c r="B58" s="4" t="s">
        <v>9</v>
      </c>
      <c r="C58" s="2">
        <v>2008</v>
      </c>
      <c r="D58">
        <v>14</v>
      </c>
      <c r="E58" s="4" t="s">
        <v>11</v>
      </c>
      <c r="F58" s="2">
        <v>2008</v>
      </c>
      <c r="H58" s="7">
        <f t="shared" si="4"/>
        <v>48566.721581548598</v>
      </c>
      <c r="L58" s="52"/>
      <c r="O58" s="5"/>
    </row>
    <row r="59" spans="1:22" x14ac:dyDescent="0.25">
      <c r="A59">
        <v>15</v>
      </c>
      <c r="B59" s="4" t="s">
        <v>11</v>
      </c>
      <c r="C59" s="2">
        <v>2008</v>
      </c>
      <c r="D59">
        <v>14</v>
      </c>
      <c r="E59" s="4" t="s">
        <v>12</v>
      </c>
      <c r="F59" s="2">
        <v>2008</v>
      </c>
      <c r="H59" s="7">
        <f t="shared" si="4"/>
        <v>48566.721581548598</v>
      </c>
      <c r="L59" s="52"/>
      <c r="O59" s="5"/>
      <c r="P59" s="9"/>
      <c r="U59" s="9"/>
      <c r="V59" s="9">
        <f>SUM(H48:H59)</f>
        <v>569357.49588138366</v>
      </c>
    </row>
    <row r="60" spans="1:22" x14ac:dyDescent="0.25">
      <c r="A60">
        <v>15</v>
      </c>
      <c r="B60" s="4" t="s">
        <v>12</v>
      </c>
      <c r="C60" s="2">
        <v>2008</v>
      </c>
      <c r="D60">
        <v>14</v>
      </c>
      <c r="E60" s="4" t="s">
        <v>13</v>
      </c>
      <c r="F60" s="2">
        <v>2009</v>
      </c>
      <c r="H60" s="7">
        <f t="shared" si="4"/>
        <v>48566.721581548598</v>
      </c>
      <c r="L60" s="52">
        <v>39782</v>
      </c>
      <c r="M60" s="7">
        <f>$K$54*3</f>
        <v>145700.16474464579</v>
      </c>
      <c r="O60" s="5"/>
    </row>
    <row r="61" spans="1:22" x14ac:dyDescent="0.25">
      <c r="A61">
        <v>15</v>
      </c>
      <c r="B61" s="4" t="s">
        <v>13</v>
      </c>
      <c r="C61" s="2">
        <v>2009</v>
      </c>
      <c r="D61">
        <v>14</v>
      </c>
      <c r="E61" s="4" t="s">
        <v>14</v>
      </c>
      <c r="F61" s="2">
        <v>2009</v>
      </c>
      <c r="H61" s="7">
        <f t="shared" si="4"/>
        <v>48566.721581548598</v>
      </c>
      <c r="L61" s="52"/>
      <c r="O61" s="5"/>
    </row>
    <row r="62" spans="1:22" x14ac:dyDescent="0.25">
      <c r="A62">
        <v>15</v>
      </c>
      <c r="B62" s="4" t="s">
        <v>14</v>
      </c>
      <c r="C62" s="2">
        <v>2009</v>
      </c>
      <c r="D62">
        <v>14</v>
      </c>
      <c r="E62" s="4" t="s">
        <v>15</v>
      </c>
      <c r="F62" s="2">
        <v>2009</v>
      </c>
      <c r="H62" s="7">
        <f t="shared" si="4"/>
        <v>48566.721581548598</v>
      </c>
    </row>
    <row r="63" spans="1:22" x14ac:dyDescent="0.25">
      <c r="A63">
        <v>15</v>
      </c>
      <c r="B63" s="4" t="s">
        <v>15</v>
      </c>
      <c r="C63" s="2">
        <v>2009</v>
      </c>
      <c r="D63">
        <v>14</v>
      </c>
      <c r="E63" s="4" t="s">
        <v>16</v>
      </c>
      <c r="F63" s="2">
        <v>2009</v>
      </c>
      <c r="H63" s="7">
        <f t="shared" si="4"/>
        <v>48566.721581548598</v>
      </c>
      <c r="L63" s="52">
        <v>39872</v>
      </c>
      <c r="M63" s="7">
        <f>$K$54*3</f>
        <v>145700.16474464579</v>
      </c>
      <c r="O63" s="5"/>
    </row>
    <row r="64" spans="1:22" x14ac:dyDescent="0.25">
      <c r="A64">
        <v>15</v>
      </c>
      <c r="B64" s="4" t="s">
        <v>16</v>
      </c>
      <c r="C64" s="2">
        <v>2009</v>
      </c>
      <c r="D64">
        <v>14</v>
      </c>
      <c r="E64" s="4" t="s">
        <v>17</v>
      </c>
      <c r="F64" s="2">
        <v>2009</v>
      </c>
      <c r="H64" s="7">
        <f t="shared" si="4"/>
        <v>48566.721581548598</v>
      </c>
      <c r="L64" s="52"/>
      <c r="O64" s="5"/>
    </row>
    <row r="65" spans="1:22" x14ac:dyDescent="0.25">
      <c r="A65">
        <v>15</v>
      </c>
      <c r="B65" s="4" t="s">
        <v>17</v>
      </c>
      <c r="C65" s="2">
        <v>2009</v>
      </c>
      <c r="D65">
        <v>14</v>
      </c>
      <c r="E65" s="4" t="s">
        <v>6</v>
      </c>
      <c r="F65" s="2">
        <v>2009</v>
      </c>
      <c r="H65" s="7">
        <f t="shared" si="4"/>
        <v>48566.721581548598</v>
      </c>
      <c r="L65" s="52"/>
      <c r="O65" s="5"/>
      <c r="P65" s="9"/>
      <c r="U65" s="9"/>
      <c r="V65" s="9">
        <f>SUM(H54:H65)</f>
        <v>582800.65897858306</v>
      </c>
    </row>
    <row r="66" spans="1:22" x14ac:dyDescent="0.25">
      <c r="A66">
        <v>15</v>
      </c>
      <c r="B66" s="4" t="s">
        <v>6</v>
      </c>
      <c r="C66" s="2">
        <v>2009</v>
      </c>
      <c r="D66">
        <v>14</v>
      </c>
      <c r="E66" s="4" t="s">
        <v>10</v>
      </c>
      <c r="F66" s="2">
        <v>2009</v>
      </c>
      <c r="H66" s="7">
        <f>K66</f>
        <v>50181.219110378916</v>
      </c>
      <c r="I66" s="31" t="s">
        <v>23</v>
      </c>
      <c r="J66" s="31">
        <v>1523</v>
      </c>
      <c r="K66" s="7">
        <f>$H$6*J66/$J$6</f>
        <v>50181.219110378916</v>
      </c>
      <c r="L66" s="52">
        <v>39964</v>
      </c>
      <c r="M66" s="7">
        <f>$K$66*3</f>
        <v>150543.65733113675</v>
      </c>
      <c r="N66" s="11">
        <f>(K66/K54)-1</f>
        <v>3.3242876526458742E-2</v>
      </c>
      <c r="O66" s="5">
        <v>40344</v>
      </c>
      <c r="Q66" s="1">
        <v>39995</v>
      </c>
      <c r="R66" s="9">
        <f>(K66-K54)/2</f>
        <v>807.2487644151588</v>
      </c>
    </row>
    <row r="67" spans="1:22" x14ac:dyDescent="0.25">
      <c r="A67">
        <v>15</v>
      </c>
      <c r="B67" s="4" t="s">
        <v>10</v>
      </c>
      <c r="C67" s="2">
        <v>2009</v>
      </c>
      <c r="D67">
        <v>14</v>
      </c>
      <c r="E67" s="4" t="s">
        <v>7</v>
      </c>
      <c r="F67" s="2">
        <v>2009</v>
      </c>
      <c r="H67" s="7">
        <f>H66</f>
        <v>50181.219110378916</v>
      </c>
      <c r="K67" s="40"/>
      <c r="L67" s="52"/>
      <c r="O67" s="5"/>
    </row>
    <row r="68" spans="1:22" x14ac:dyDescent="0.25">
      <c r="A68">
        <v>15</v>
      </c>
      <c r="B68" s="4" t="s">
        <v>7</v>
      </c>
      <c r="C68" s="2">
        <v>2009</v>
      </c>
      <c r="D68">
        <v>14</v>
      </c>
      <c r="E68" s="4" t="s">
        <v>8</v>
      </c>
      <c r="F68" s="2">
        <v>2009</v>
      </c>
      <c r="H68" s="7">
        <f t="shared" ref="H68:H74" si="5">H67</f>
        <v>50181.219110378916</v>
      </c>
      <c r="L68" s="52"/>
      <c r="O68" s="5"/>
    </row>
    <row r="69" spans="1:22" x14ac:dyDescent="0.25">
      <c r="A69">
        <v>15</v>
      </c>
      <c r="B69" s="4" t="s">
        <v>8</v>
      </c>
      <c r="C69" s="2">
        <v>2009</v>
      </c>
      <c r="D69">
        <v>14</v>
      </c>
      <c r="E69" s="4" t="s">
        <v>9</v>
      </c>
      <c r="F69" s="2">
        <v>2009</v>
      </c>
      <c r="H69" s="7">
        <f t="shared" si="5"/>
        <v>50181.219110378916</v>
      </c>
      <c r="L69" s="52">
        <v>40056</v>
      </c>
      <c r="M69" s="7">
        <f>$K$66*3</f>
        <v>150543.65733113675</v>
      </c>
    </row>
    <row r="70" spans="1:22" x14ac:dyDescent="0.25">
      <c r="A70">
        <v>15</v>
      </c>
      <c r="B70" s="4" t="s">
        <v>9</v>
      </c>
      <c r="C70" s="2">
        <v>2009</v>
      </c>
      <c r="D70">
        <v>14</v>
      </c>
      <c r="E70" s="4" t="s">
        <v>11</v>
      </c>
      <c r="F70" s="2">
        <v>2009</v>
      </c>
      <c r="H70" s="7">
        <f t="shared" si="5"/>
        <v>50181.219110378916</v>
      </c>
      <c r="L70" s="52"/>
      <c r="O70" s="5"/>
    </row>
    <row r="71" spans="1:22" x14ac:dyDescent="0.25">
      <c r="A71">
        <v>15</v>
      </c>
      <c r="B71" s="4" t="s">
        <v>11</v>
      </c>
      <c r="C71" s="2">
        <v>2009</v>
      </c>
      <c r="D71">
        <v>14</v>
      </c>
      <c r="E71" s="4" t="s">
        <v>12</v>
      </c>
      <c r="F71" s="2">
        <v>2009</v>
      </c>
      <c r="H71" s="7">
        <f t="shared" si="5"/>
        <v>50181.219110378916</v>
      </c>
      <c r="L71" s="52"/>
      <c r="O71" s="5"/>
      <c r="P71" s="9"/>
      <c r="U71" s="9"/>
      <c r="V71" s="9">
        <f>SUM(H60:H71)</f>
        <v>592487.64415156515</v>
      </c>
    </row>
    <row r="72" spans="1:22" x14ac:dyDescent="0.25">
      <c r="A72">
        <v>15</v>
      </c>
      <c r="B72" s="4" t="s">
        <v>12</v>
      </c>
      <c r="C72" s="2">
        <v>2009</v>
      </c>
      <c r="D72">
        <v>14</v>
      </c>
      <c r="E72" s="4" t="s">
        <v>13</v>
      </c>
      <c r="F72" s="2">
        <v>2010</v>
      </c>
      <c r="H72" s="7">
        <f t="shared" si="5"/>
        <v>50181.219110378916</v>
      </c>
      <c r="L72" s="52">
        <v>40147</v>
      </c>
      <c r="M72" s="7">
        <f>$K$66*3</f>
        <v>150543.65733113675</v>
      </c>
      <c r="O72" s="5"/>
    </row>
    <row r="73" spans="1:22" x14ac:dyDescent="0.25">
      <c r="A73">
        <v>15</v>
      </c>
      <c r="B73" s="4" t="s">
        <v>13</v>
      </c>
      <c r="C73" s="2">
        <v>2010</v>
      </c>
      <c r="D73">
        <v>14</v>
      </c>
      <c r="E73" s="4" t="s">
        <v>14</v>
      </c>
      <c r="F73" s="2">
        <v>2010</v>
      </c>
      <c r="H73" s="7">
        <f t="shared" si="5"/>
        <v>50181.219110378916</v>
      </c>
      <c r="L73" s="52"/>
      <c r="O73" s="5"/>
    </row>
    <row r="74" spans="1:22" x14ac:dyDescent="0.25">
      <c r="A74">
        <v>15</v>
      </c>
      <c r="B74" s="4" t="s">
        <v>14</v>
      </c>
      <c r="C74" s="2">
        <v>2010</v>
      </c>
      <c r="D74">
        <v>14</v>
      </c>
      <c r="E74" s="4" t="s">
        <v>15</v>
      </c>
      <c r="F74" s="2">
        <v>2010</v>
      </c>
      <c r="H74" s="7">
        <f t="shared" si="5"/>
        <v>50181.219110378916</v>
      </c>
    </row>
    <row r="75" spans="1:22" x14ac:dyDescent="0.25">
      <c r="A75">
        <v>15</v>
      </c>
      <c r="B75" s="4" t="s">
        <v>15</v>
      </c>
      <c r="C75" s="2">
        <v>2010</v>
      </c>
      <c r="D75">
        <v>31</v>
      </c>
      <c r="E75" s="4" t="s">
        <v>15</v>
      </c>
      <c r="F75" s="2">
        <v>2010</v>
      </c>
      <c r="H75" s="7">
        <v>25090.61</v>
      </c>
      <c r="L75" s="52">
        <v>40268</v>
      </c>
      <c r="M75" s="7">
        <f>$K$66*3</f>
        <v>150543.65733113675</v>
      </c>
    </row>
    <row r="76" spans="1:22" x14ac:dyDescent="0.25">
      <c r="A76">
        <v>1</v>
      </c>
      <c r="B76" s="4" t="s">
        <v>16</v>
      </c>
      <c r="C76" s="2">
        <v>2010</v>
      </c>
      <c r="D76">
        <v>14</v>
      </c>
      <c r="E76" s="4" t="s">
        <v>16</v>
      </c>
      <c r="F76" s="2">
        <v>2010</v>
      </c>
      <c r="H76" s="30">
        <v>23163.1</v>
      </c>
      <c r="K76" s="7">
        <f>555914.27/12</f>
        <v>46326.189166666671</v>
      </c>
      <c r="O76" s="5">
        <v>41075</v>
      </c>
      <c r="P76" s="26" t="s">
        <v>114</v>
      </c>
      <c r="Q76" s="9">
        <f>SUM(H76:H80)</f>
        <v>138978.57</v>
      </c>
    </row>
    <row r="77" spans="1:22" x14ac:dyDescent="0.25">
      <c r="A77">
        <v>15</v>
      </c>
      <c r="B77" s="4" t="s">
        <v>16</v>
      </c>
      <c r="C77" s="2">
        <v>2010</v>
      </c>
      <c r="D77">
        <v>14</v>
      </c>
      <c r="E77" s="4" t="s">
        <v>17</v>
      </c>
      <c r="F77" s="2">
        <v>2010</v>
      </c>
      <c r="H77" s="7">
        <v>46326.19</v>
      </c>
      <c r="L77" s="52"/>
      <c r="O77" s="5"/>
    </row>
    <row r="78" spans="1:22" x14ac:dyDescent="0.25">
      <c r="A78">
        <v>15</v>
      </c>
      <c r="B78" s="4" t="s">
        <v>17</v>
      </c>
      <c r="C78" s="2">
        <v>2010</v>
      </c>
      <c r="D78">
        <v>31</v>
      </c>
      <c r="E78" s="4" t="s">
        <v>17</v>
      </c>
      <c r="F78" s="2">
        <v>2010</v>
      </c>
      <c r="H78" s="7">
        <v>23163.09</v>
      </c>
      <c r="L78" s="52"/>
      <c r="O78" s="5"/>
      <c r="P78" s="9"/>
      <c r="U78" s="9"/>
      <c r="V78" s="9"/>
    </row>
    <row r="79" spans="1:22" x14ac:dyDescent="0.25">
      <c r="A79">
        <v>1</v>
      </c>
      <c r="B79" s="4" t="s">
        <v>6</v>
      </c>
      <c r="C79" s="2">
        <v>2010</v>
      </c>
      <c r="D79">
        <v>14</v>
      </c>
      <c r="E79" s="4" t="s">
        <v>6</v>
      </c>
      <c r="F79" s="2">
        <v>2010</v>
      </c>
      <c r="H79" s="7">
        <v>23163.1</v>
      </c>
      <c r="P79" s="9"/>
      <c r="U79" s="9"/>
      <c r="V79" s="9">
        <f>SUM(H66:H79)</f>
        <v>592537.06199341023</v>
      </c>
    </row>
    <row r="80" spans="1:22" x14ac:dyDescent="0.25">
      <c r="A80">
        <v>15</v>
      </c>
      <c r="B80" s="4" t="s">
        <v>6</v>
      </c>
      <c r="C80" s="2">
        <v>2010</v>
      </c>
      <c r="D80">
        <v>30</v>
      </c>
      <c r="E80" s="4" t="s">
        <v>6</v>
      </c>
      <c r="F80" s="2">
        <v>2010</v>
      </c>
      <c r="H80" s="7">
        <v>23163.09</v>
      </c>
      <c r="I80" s="31" t="s">
        <v>24</v>
      </c>
      <c r="J80" s="31">
        <v>1507</v>
      </c>
      <c r="K80" s="7">
        <v>46326.19</v>
      </c>
      <c r="L80" s="52">
        <v>40329</v>
      </c>
      <c r="M80" s="7">
        <f>$K$80*3</f>
        <v>138978.57</v>
      </c>
      <c r="N80" s="11">
        <f>(K80/K66)-1</f>
        <v>-7.6822149376231108E-2</v>
      </c>
      <c r="O80" s="5">
        <v>41075</v>
      </c>
      <c r="P80" s="56" t="s">
        <v>113</v>
      </c>
      <c r="Q80" s="9">
        <f>SUM(H81:H85)</f>
        <v>138978.57</v>
      </c>
      <c r="U80" s="9"/>
      <c r="V80" s="9"/>
    </row>
    <row r="81" spans="1:22" x14ac:dyDescent="0.25">
      <c r="A81">
        <v>1</v>
      </c>
      <c r="B81" s="4" t="s">
        <v>10</v>
      </c>
      <c r="C81" s="2">
        <v>2010</v>
      </c>
      <c r="D81">
        <v>14</v>
      </c>
      <c r="E81" s="4" t="s">
        <v>10</v>
      </c>
      <c r="F81" s="2">
        <v>2010</v>
      </c>
      <c r="H81" s="7">
        <v>23163.1</v>
      </c>
      <c r="K81" s="40">
        <f>($H$6*J80)/$J$6</f>
        <v>49654.036243822076</v>
      </c>
      <c r="L81" s="52"/>
      <c r="N81" s="11"/>
      <c r="O81" s="5"/>
      <c r="Q81" s="1"/>
    </row>
    <row r="82" spans="1:22" x14ac:dyDescent="0.25">
      <c r="A82">
        <v>15</v>
      </c>
      <c r="B82" s="4" t="s">
        <v>10</v>
      </c>
      <c r="C82" s="2">
        <v>2010</v>
      </c>
      <c r="D82">
        <v>14</v>
      </c>
      <c r="E82" s="4" t="s">
        <v>7</v>
      </c>
      <c r="F82" s="2">
        <v>2010</v>
      </c>
      <c r="H82" s="7">
        <v>46326.19</v>
      </c>
      <c r="L82" s="52"/>
      <c r="O82" s="5"/>
    </row>
    <row r="83" spans="1:22" x14ac:dyDescent="0.25">
      <c r="A83">
        <v>15</v>
      </c>
      <c r="B83" s="4" t="s">
        <v>7</v>
      </c>
      <c r="C83" s="2">
        <v>2010</v>
      </c>
      <c r="D83">
        <v>31</v>
      </c>
      <c r="E83" s="4" t="s">
        <v>7</v>
      </c>
      <c r="F83" s="2">
        <v>2010</v>
      </c>
      <c r="H83" s="7">
        <v>23163.09</v>
      </c>
      <c r="L83" s="52"/>
      <c r="O83" s="5"/>
      <c r="P83" s="26"/>
      <c r="Q83" s="9"/>
    </row>
    <row r="84" spans="1:22" x14ac:dyDescent="0.25">
      <c r="A84">
        <v>1</v>
      </c>
      <c r="B84" s="4" t="s">
        <v>8</v>
      </c>
      <c r="C84" s="2">
        <v>2010</v>
      </c>
      <c r="D84">
        <v>14</v>
      </c>
      <c r="E84" s="4" t="s">
        <v>8</v>
      </c>
      <c r="F84" s="2">
        <v>2010</v>
      </c>
      <c r="H84" s="7">
        <v>23163.1</v>
      </c>
      <c r="L84" s="52"/>
      <c r="O84" s="5"/>
    </row>
    <row r="85" spans="1:22" x14ac:dyDescent="0.25">
      <c r="A85">
        <v>15</v>
      </c>
      <c r="B85" s="4" t="s">
        <v>8</v>
      </c>
      <c r="C85" s="2">
        <v>2010</v>
      </c>
      <c r="D85">
        <v>30</v>
      </c>
      <c r="E85" s="22" t="s">
        <v>8</v>
      </c>
      <c r="F85" s="2">
        <v>2010</v>
      </c>
      <c r="H85" s="7">
        <v>23163.09</v>
      </c>
      <c r="L85" s="52">
        <v>40451</v>
      </c>
      <c r="M85" s="7">
        <f>$K$80*3</f>
        <v>138978.57</v>
      </c>
      <c r="O85" s="5">
        <v>41075</v>
      </c>
      <c r="P85" s="26" t="s">
        <v>115</v>
      </c>
      <c r="Q85" s="9">
        <f>SUM(H86:H89)</f>
        <v>138978.57</v>
      </c>
      <c r="R85" s="9">
        <v>138978.57</v>
      </c>
      <c r="T85" s="9">
        <v>-21270.57</v>
      </c>
    </row>
    <row r="86" spans="1:22" x14ac:dyDescent="0.25">
      <c r="A86">
        <v>1</v>
      </c>
      <c r="B86" s="22" t="s">
        <v>9</v>
      </c>
      <c r="C86" s="2">
        <v>2010</v>
      </c>
      <c r="D86">
        <v>14</v>
      </c>
      <c r="E86" s="22" t="s">
        <v>9</v>
      </c>
      <c r="F86" s="2">
        <v>2010</v>
      </c>
      <c r="H86" s="7">
        <v>23163.1</v>
      </c>
      <c r="I86" s="49"/>
      <c r="J86" s="49"/>
      <c r="L86" s="52"/>
      <c r="O86" s="49"/>
    </row>
    <row r="87" spans="1:22" x14ac:dyDescent="0.25">
      <c r="A87">
        <v>15</v>
      </c>
      <c r="B87" s="4" t="s">
        <v>9</v>
      </c>
      <c r="C87" s="2">
        <v>2010</v>
      </c>
      <c r="D87">
        <v>14</v>
      </c>
      <c r="E87" s="4" t="s">
        <v>11</v>
      </c>
      <c r="F87" s="2">
        <v>2010</v>
      </c>
      <c r="H87" s="7">
        <v>46326.19</v>
      </c>
      <c r="L87" s="52"/>
      <c r="O87" s="5"/>
    </row>
    <row r="88" spans="1:22" x14ac:dyDescent="0.25">
      <c r="A88">
        <v>15</v>
      </c>
      <c r="B88" s="4" t="s">
        <v>11</v>
      </c>
      <c r="C88" s="2">
        <v>2010</v>
      </c>
      <c r="D88">
        <v>14</v>
      </c>
      <c r="E88" s="4" t="s">
        <v>12</v>
      </c>
      <c r="F88" s="2">
        <v>2010</v>
      </c>
      <c r="H88" s="7">
        <v>46326.19</v>
      </c>
      <c r="L88" s="52"/>
      <c r="O88" s="5"/>
      <c r="P88" s="9"/>
      <c r="U88" s="9"/>
      <c r="V88" s="9">
        <f>SUM(H72:H88)</f>
        <v>569406.88733113674</v>
      </c>
    </row>
    <row r="89" spans="1:22" x14ac:dyDescent="0.25">
      <c r="A89">
        <v>15</v>
      </c>
      <c r="B89" s="4" t="s">
        <v>12</v>
      </c>
      <c r="C89" s="2">
        <v>2010</v>
      </c>
      <c r="D89">
        <v>31</v>
      </c>
      <c r="E89" s="4" t="s">
        <v>12</v>
      </c>
      <c r="F89" s="2">
        <v>2010</v>
      </c>
      <c r="H89" s="7">
        <v>23163.09</v>
      </c>
      <c r="L89" s="52">
        <v>40543</v>
      </c>
      <c r="M89" s="7">
        <f>$K$80*3</f>
        <v>138978.57</v>
      </c>
      <c r="O89" s="5">
        <v>41075</v>
      </c>
      <c r="P89" s="26" t="s">
        <v>112</v>
      </c>
      <c r="Q89" s="9">
        <f>SUM(H90:H93)</f>
        <v>138978.57</v>
      </c>
    </row>
    <row r="90" spans="1:22" x14ac:dyDescent="0.25">
      <c r="A90">
        <v>1</v>
      </c>
      <c r="B90" s="4" t="s">
        <v>13</v>
      </c>
      <c r="C90" s="2">
        <v>2011</v>
      </c>
      <c r="D90">
        <v>14</v>
      </c>
      <c r="E90" s="4" t="s">
        <v>13</v>
      </c>
      <c r="F90" s="2">
        <v>2011</v>
      </c>
      <c r="H90" s="7">
        <v>23163.1</v>
      </c>
      <c r="L90" s="52"/>
      <c r="O90" s="5"/>
    </row>
    <row r="91" spans="1:22" x14ac:dyDescent="0.25">
      <c r="A91">
        <v>15</v>
      </c>
      <c r="B91" s="4" t="s">
        <v>13</v>
      </c>
      <c r="C91" s="2">
        <v>2011</v>
      </c>
      <c r="D91">
        <v>14</v>
      </c>
      <c r="E91" s="4" t="s">
        <v>14</v>
      </c>
      <c r="F91" s="2">
        <v>2011</v>
      </c>
      <c r="H91" s="7">
        <v>46326.19</v>
      </c>
      <c r="L91" s="52"/>
      <c r="O91" s="5"/>
    </row>
    <row r="92" spans="1:22" x14ac:dyDescent="0.25">
      <c r="A92">
        <v>15</v>
      </c>
      <c r="B92" s="4" t="s">
        <v>14</v>
      </c>
      <c r="C92" s="2">
        <v>2011</v>
      </c>
      <c r="D92">
        <v>14</v>
      </c>
      <c r="E92" s="4" t="s">
        <v>15</v>
      </c>
      <c r="F92" s="2">
        <v>2011</v>
      </c>
      <c r="H92" s="7">
        <v>46326.19</v>
      </c>
    </row>
    <row r="93" spans="1:22" x14ac:dyDescent="0.25">
      <c r="A93">
        <v>15</v>
      </c>
      <c r="B93" s="4" t="s">
        <v>15</v>
      </c>
      <c r="C93" s="2">
        <v>2011</v>
      </c>
      <c r="D93">
        <v>31</v>
      </c>
      <c r="E93" s="4" t="s">
        <v>15</v>
      </c>
      <c r="F93" s="2">
        <v>2011</v>
      </c>
      <c r="H93" s="7">
        <v>23163.09</v>
      </c>
      <c r="L93" s="52">
        <v>40633</v>
      </c>
      <c r="M93" s="7">
        <f>$K$80*3</f>
        <v>138978.57</v>
      </c>
      <c r="O93" s="5">
        <v>41075</v>
      </c>
      <c r="P93" s="26" t="s">
        <v>111</v>
      </c>
      <c r="Q93" s="9">
        <f>SUM(H94:H98)</f>
        <v>138978.57</v>
      </c>
    </row>
    <row r="94" spans="1:22" x14ac:dyDescent="0.25">
      <c r="A94">
        <v>1</v>
      </c>
      <c r="B94" s="4" t="s">
        <v>16</v>
      </c>
      <c r="C94" s="2">
        <v>2011</v>
      </c>
      <c r="D94">
        <v>14</v>
      </c>
      <c r="E94" s="4" t="s">
        <v>16</v>
      </c>
      <c r="F94" s="2">
        <v>2011</v>
      </c>
      <c r="H94" s="7">
        <v>23163.1</v>
      </c>
      <c r="L94" s="52"/>
      <c r="O94" s="5"/>
    </row>
    <row r="95" spans="1:22" x14ac:dyDescent="0.25">
      <c r="A95">
        <v>15</v>
      </c>
      <c r="B95" s="4" t="s">
        <v>16</v>
      </c>
      <c r="C95" s="2">
        <v>2011</v>
      </c>
      <c r="D95">
        <v>14</v>
      </c>
      <c r="E95" s="4" t="s">
        <v>17</v>
      </c>
      <c r="F95" s="2">
        <v>2011</v>
      </c>
      <c r="H95" s="7">
        <v>46326.19</v>
      </c>
      <c r="L95" s="52"/>
      <c r="O95" s="5"/>
    </row>
    <row r="96" spans="1:22" x14ac:dyDescent="0.25">
      <c r="A96">
        <v>15</v>
      </c>
      <c r="B96" s="4" t="s">
        <v>17</v>
      </c>
      <c r="C96" s="2">
        <v>2011</v>
      </c>
      <c r="D96">
        <v>31</v>
      </c>
      <c r="E96" s="4" t="s">
        <v>17</v>
      </c>
      <c r="F96" s="2">
        <v>2011</v>
      </c>
      <c r="H96" s="7">
        <v>23163.09</v>
      </c>
      <c r="L96" s="52"/>
      <c r="O96" s="5"/>
    </row>
    <row r="97" spans="1:22" x14ac:dyDescent="0.25">
      <c r="A97">
        <v>1</v>
      </c>
      <c r="B97" s="4" t="s">
        <v>6</v>
      </c>
      <c r="C97" s="2">
        <v>2011</v>
      </c>
      <c r="D97">
        <v>14</v>
      </c>
      <c r="E97" s="4" t="s">
        <v>6</v>
      </c>
      <c r="F97" s="2">
        <v>2011</v>
      </c>
      <c r="H97" s="7">
        <v>23163.1</v>
      </c>
      <c r="L97" s="52"/>
      <c r="P97" s="9"/>
      <c r="U97" s="9"/>
      <c r="V97" s="9">
        <f>SUM(H80:H97)</f>
        <v>555914.28</v>
      </c>
    </row>
    <row r="98" spans="1:22" x14ac:dyDescent="0.25">
      <c r="A98">
        <v>15</v>
      </c>
      <c r="B98" s="4" t="s">
        <v>6</v>
      </c>
      <c r="C98" s="2">
        <v>2011</v>
      </c>
      <c r="D98">
        <v>30</v>
      </c>
      <c r="E98" s="4" t="s">
        <v>6</v>
      </c>
      <c r="F98" s="2">
        <v>2011</v>
      </c>
      <c r="H98" s="7">
        <v>23163.09</v>
      </c>
      <c r="I98" s="31" t="s">
        <v>52</v>
      </c>
      <c r="J98" s="31">
        <v>1533</v>
      </c>
      <c r="K98" s="7">
        <v>46326.19</v>
      </c>
      <c r="L98" s="52">
        <v>40694</v>
      </c>
      <c r="M98" s="7">
        <f>$K$80*3</f>
        <v>138978.57</v>
      </c>
      <c r="N98" s="11">
        <f>(K98/K80)-1</f>
        <v>0</v>
      </c>
      <c r="O98" s="5">
        <v>41075</v>
      </c>
      <c r="P98" s="56" t="s">
        <v>110</v>
      </c>
      <c r="Q98" s="9">
        <f>SUM(H99:H103)</f>
        <v>138978.57</v>
      </c>
      <c r="U98" s="9"/>
      <c r="V98" s="9"/>
    </row>
    <row r="99" spans="1:22" x14ac:dyDescent="0.25">
      <c r="A99">
        <v>1</v>
      </c>
      <c r="B99" s="4" t="s">
        <v>10</v>
      </c>
      <c r="C99" s="2">
        <v>2011</v>
      </c>
      <c r="D99">
        <v>14</v>
      </c>
      <c r="E99" s="4" t="s">
        <v>10</v>
      </c>
      <c r="F99" s="2">
        <v>2011</v>
      </c>
      <c r="H99" s="7">
        <v>23163.1</v>
      </c>
      <c r="K99" s="40">
        <f>($H$6*J98)/$J$6</f>
        <v>50510.708401976939</v>
      </c>
      <c r="L99" s="52"/>
      <c r="O99" s="5"/>
      <c r="P99" s="9"/>
      <c r="U99" s="9"/>
      <c r="V99" s="9"/>
    </row>
    <row r="100" spans="1:22" x14ac:dyDescent="0.25">
      <c r="A100">
        <v>15</v>
      </c>
      <c r="B100" s="4" t="s">
        <v>10</v>
      </c>
      <c r="C100" s="2">
        <v>2011</v>
      </c>
      <c r="D100">
        <v>14</v>
      </c>
      <c r="E100" s="4" t="s">
        <v>7</v>
      </c>
      <c r="F100" s="2">
        <v>2011</v>
      </c>
      <c r="H100" s="7">
        <v>46326.19</v>
      </c>
      <c r="L100" s="52"/>
      <c r="N100" s="11"/>
      <c r="Q100" s="1"/>
    </row>
    <row r="101" spans="1:22" x14ac:dyDescent="0.25">
      <c r="A101">
        <v>15</v>
      </c>
      <c r="B101" s="4" t="s">
        <v>7</v>
      </c>
      <c r="C101" s="2">
        <v>2011</v>
      </c>
      <c r="D101">
        <v>31</v>
      </c>
      <c r="E101" s="4" t="s">
        <v>7</v>
      </c>
      <c r="F101" s="2">
        <v>2011</v>
      </c>
      <c r="H101" s="7">
        <v>23163.09</v>
      </c>
      <c r="L101" s="52"/>
      <c r="O101" s="5"/>
    </row>
    <row r="102" spans="1:22" x14ac:dyDescent="0.25">
      <c r="A102">
        <v>1</v>
      </c>
      <c r="B102" s="4" t="s">
        <v>8</v>
      </c>
      <c r="C102" s="2">
        <v>2011</v>
      </c>
      <c r="D102">
        <v>14</v>
      </c>
      <c r="E102" s="4" t="s">
        <v>8</v>
      </c>
      <c r="F102" s="2">
        <v>2011</v>
      </c>
      <c r="H102" s="7">
        <v>23163.1</v>
      </c>
      <c r="L102" s="52"/>
      <c r="O102" s="5"/>
    </row>
    <row r="103" spans="1:22" x14ac:dyDescent="0.25">
      <c r="A103">
        <v>15</v>
      </c>
      <c r="B103" s="4" t="s">
        <v>8</v>
      </c>
      <c r="C103" s="2">
        <v>2011</v>
      </c>
      <c r="D103">
        <v>30</v>
      </c>
      <c r="E103" s="4" t="s">
        <v>8</v>
      </c>
      <c r="F103" s="2">
        <v>2011</v>
      </c>
      <c r="H103" s="7">
        <v>23163.09</v>
      </c>
      <c r="L103" s="52">
        <v>40816</v>
      </c>
      <c r="M103" s="7">
        <f>$K$80*3</f>
        <v>138978.57</v>
      </c>
      <c r="O103" s="5">
        <v>41075</v>
      </c>
      <c r="P103" s="26" t="s">
        <v>109</v>
      </c>
      <c r="Q103" s="9">
        <f>SUM(H104:H107)</f>
        <v>138978.57</v>
      </c>
      <c r="R103" s="9">
        <v>141376.32999999999</v>
      </c>
      <c r="S103" s="39">
        <f>R103-Q103</f>
        <v>2397.7599999999802</v>
      </c>
    </row>
    <row r="104" spans="1:22" x14ac:dyDescent="0.25">
      <c r="A104">
        <v>1</v>
      </c>
      <c r="B104" s="4" t="s">
        <v>9</v>
      </c>
      <c r="C104" s="2">
        <v>2011</v>
      </c>
      <c r="D104">
        <v>14</v>
      </c>
      <c r="E104" s="4" t="s">
        <v>9</v>
      </c>
      <c r="F104" s="2">
        <v>2011</v>
      </c>
      <c r="G104" s="2"/>
      <c r="H104" s="7">
        <v>23163.1</v>
      </c>
      <c r="L104" s="52"/>
      <c r="O104" s="5"/>
    </row>
    <row r="105" spans="1:22" x14ac:dyDescent="0.25">
      <c r="A105">
        <v>15</v>
      </c>
      <c r="B105" s="4" t="s">
        <v>9</v>
      </c>
      <c r="C105" s="2">
        <v>2011</v>
      </c>
      <c r="D105">
        <v>14</v>
      </c>
      <c r="E105" s="4" t="s">
        <v>11</v>
      </c>
      <c r="F105" s="2">
        <v>2011</v>
      </c>
      <c r="H105" s="7">
        <v>46326.19</v>
      </c>
      <c r="L105" s="52"/>
      <c r="O105" s="5"/>
    </row>
    <row r="106" spans="1:22" x14ac:dyDescent="0.25">
      <c r="A106">
        <v>15</v>
      </c>
      <c r="B106" s="4" t="s">
        <v>11</v>
      </c>
      <c r="C106" s="2">
        <v>2011</v>
      </c>
      <c r="D106">
        <v>14</v>
      </c>
      <c r="E106" s="4" t="s">
        <v>12</v>
      </c>
      <c r="F106" s="2">
        <v>2011</v>
      </c>
      <c r="H106" s="7">
        <v>46326.19</v>
      </c>
      <c r="L106" s="52"/>
      <c r="O106" s="5"/>
    </row>
    <row r="107" spans="1:22" x14ac:dyDescent="0.25">
      <c r="A107">
        <v>15</v>
      </c>
      <c r="B107" s="4" t="s">
        <v>12</v>
      </c>
      <c r="C107" s="2">
        <v>2011</v>
      </c>
      <c r="D107">
        <v>31</v>
      </c>
      <c r="E107" s="4" t="s">
        <v>12</v>
      </c>
      <c r="F107" s="2">
        <v>2011</v>
      </c>
      <c r="H107" s="7">
        <v>23163.09</v>
      </c>
      <c r="L107" s="53">
        <v>40908</v>
      </c>
      <c r="M107" s="7">
        <f>$K$80*3</f>
        <v>138978.57</v>
      </c>
      <c r="O107" s="5">
        <v>41075</v>
      </c>
      <c r="P107" s="56" t="s">
        <v>108</v>
      </c>
      <c r="Q107" s="9">
        <f>SUM(H108:H111)</f>
        <v>138978.57</v>
      </c>
      <c r="R107" s="9">
        <v>141376.32999999999</v>
      </c>
      <c r="S107" s="39">
        <f>R107-Q107</f>
        <v>2397.7599999999802</v>
      </c>
      <c r="U107" s="9"/>
      <c r="V107" s="9">
        <f>SUM(H90:H107)</f>
        <v>555914.27999999991</v>
      </c>
    </row>
    <row r="108" spans="1:22" x14ac:dyDescent="0.25">
      <c r="A108">
        <v>1</v>
      </c>
      <c r="B108" s="4" t="s">
        <v>13</v>
      </c>
      <c r="C108" s="2">
        <v>2012</v>
      </c>
      <c r="D108">
        <v>14</v>
      </c>
      <c r="E108" s="4" t="s">
        <v>13</v>
      </c>
      <c r="F108" s="2">
        <v>2012</v>
      </c>
      <c r="H108" s="7">
        <v>23163.1</v>
      </c>
      <c r="L108" s="52"/>
      <c r="O108" s="5"/>
    </row>
    <row r="109" spans="1:22" x14ac:dyDescent="0.25">
      <c r="A109">
        <v>15</v>
      </c>
      <c r="B109" s="4" t="s">
        <v>13</v>
      </c>
      <c r="C109" s="2">
        <v>2012</v>
      </c>
      <c r="D109">
        <v>14</v>
      </c>
      <c r="E109" s="4" t="s">
        <v>14</v>
      </c>
      <c r="F109" s="2">
        <v>2012</v>
      </c>
      <c r="H109" s="7">
        <v>46326.19</v>
      </c>
      <c r="L109" s="52"/>
      <c r="O109" s="5"/>
    </row>
    <row r="110" spans="1:22" x14ac:dyDescent="0.25">
      <c r="A110">
        <v>15</v>
      </c>
      <c r="B110" s="4" t="s">
        <v>14</v>
      </c>
      <c r="C110" s="2">
        <v>2012</v>
      </c>
      <c r="D110">
        <v>14</v>
      </c>
      <c r="E110" s="4" t="s">
        <v>15</v>
      </c>
      <c r="F110" s="2">
        <v>2012</v>
      </c>
      <c r="H110" s="7">
        <v>46326.19</v>
      </c>
    </row>
    <row r="111" spans="1:22" x14ac:dyDescent="0.25">
      <c r="A111">
        <v>15</v>
      </c>
      <c r="B111" s="4" t="s">
        <v>15</v>
      </c>
      <c r="C111" s="2">
        <v>2012</v>
      </c>
      <c r="D111">
        <v>30</v>
      </c>
      <c r="E111" s="4" t="s">
        <v>15</v>
      </c>
      <c r="F111" s="2">
        <v>2012</v>
      </c>
      <c r="H111" s="7">
        <v>23163.09</v>
      </c>
      <c r="L111" s="52">
        <v>40998</v>
      </c>
      <c r="M111" s="7">
        <f>$K$80*3</f>
        <v>138978.57</v>
      </c>
      <c r="O111" s="5">
        <v>41075</v>
      </c>
      <c r="P111" s="26" t="s">
        <v>107</v>
      </c>
      <c r="Q111" s="9">
        <f>SUM(H112:H116)</f>
        <v>142800.66</v>
      </c>
      <c r="R111" s="9">
        <v>141376.32999999999</v>
      </c>
      <c r="S111" s="39">
        <f>R111-Q111</f>
        <v>-1424.3300000000163</v>
      </c>
    </row>
    <row r="112" spans="1:22" x14ac:dyDescent="0.25">
      <c r="A112">
        <v>1</v>
      </c>
      <c r="B112" s="4" t="s">
        <v>16</v>
      </c>
      <c r="C112" s="2">
        <v>2012</v>
      </c>
      <c r="D112">
        <v>14</v>
      </c>
      <c r="E112" s="4" t="s">
        <v>16</v>
      </c>
      <c r="F112" s="2">
        <v>2012</v>
      </c>
      <c r="G112" s="2"/>
      <c r="H112" s="7">
        <v>23163.1</v>
      </c>
      <c r="L112" s="52"/>
      <c r="O112" s="5"/>
    </row>
    <row r="113" spans="1:22" x14ac:dyDescent="0.25">
      <c r="A113">
        <v>15</v>
      </c>
      <c r="B113" s="4" t="s">
        <v>16</v>
      </c>
      <c r="C113" s="2">
        <v>2012</v>
      </c>
      <c r="D113">
        <v>14</v>
      </c>
      <c r="E113" s="4" t="s">
        <v>17</v>
      </c>
      <c r="F113" s="2">
        <v>2012</v>
      </c>
      <c r="H113" s="7">
        <v>46326.19</v>
      </c>
      <c r="L113" s="52"/>
      <c r="O113" s="5"/>
    </row>
    <row r="114" spans="1:22" x14ac:dyDescent="0.25">
      <c r="A114">
        <v>15</v>
      </c>
      <c r="B114" s="4" t="s">
        <v>17</v>
      </c>
      <c r="C114" s="2">
        <v>2012</v>
      </c>
      <c r="D114">
        <v>31</v>
      </c>
      <c r="E114" s="4" t="s">
        <v>17</v>
      </c>
      <c r="F114" s="2">
        <v>2012</v>
      </c>
      <c r="H114" s="7">
        <v>23163.09</v>
      </c>
      <c r="L114" s="52"/>
      <c r="O114" s="5"/>
      <c r="P114" s="9"/>
      <c r="U114" s="9"/>
      <c r="V114" s="9"/>
    </row>
    <row r="115" spans="1:22" x14ac:dyDescent="0.25">
      <c r="A115">
        <v>1</v>
      </c>
      <c r="B115" s="4" t="s">
        <v>6</v>
      </c>
      <c r="C115" s="2">
        <v>2012</v>
      </c>
      <c r="D115">
        <v>14</v>
      </c>
      <c r="E115" s="4" t="s">
        <v>6</v>
      </c>
      <c r="F115" s="2">
        <v>2012</v>
      </c>
      <c r="H115" s="7">
        <v>23163.1</v>
      </c>
      <c r="L115" s="52"/>
      <c r="O115" s="5"/>
      <c r="P115" s="9"/>
      <c r="U115" s="9"/>
      <c r="V115" s="9">
        <f>SUM(H98:H115)</f>
        <v>555914.28</v>
      </c>
    </row>
    <row r="116" spans="1:22" x14ac:dyDescent="0.25">
      <c r="A116">
        <v>15</v>
      </c>
      <c r="B116" s="4" t="s">
        <v>6</v>
      </c>
      <c r="C116" s="2">
        <v>2012</v>
      </c>
      <c r="D116">
        <v>30</v>
      </c>
      <c r="E116" s="4" t="s">
        <v>6</v>
      </c>
      <c r="F116" s="2">
        <v>2012</v>
      </c>
      <c r="H116" s="7">
        <v>26985.18</v>
      </c>
      <c r="I116" s="31" t="s">
        <v>53</v>
      </c>
      <c r="J116" s="31">
        <v>1638</v>
      </c>
      <c r="K116" s="7">
        <f>$H$6*J116/$J$6</f>
        <v>53970.345963756175</v>
      </c>
      <c r="L116" s="52">
        <v>41060</v>
      </c>
      <c r="M116" s="7">
        <f>$K$116*3</f>
        <v>161911.03789126853</v>
      </c>
      <c r="N116" s="11">
        <f>(K116/K98)-1</f>
        <v>0.16500722299321779</v>
      </c>
      <c r="O116" s="5">
        <v>41440</v>
      </c>
      <c r="P116" s="56" t="s">
        <v>106</v>
      </c>
      <c r="Q116" s="9">
        <f>SUM(H117:H121)</f>
        <v>161911.04999999999</v>
      </c>
      <c r="R116" s="9">
        <v>161911.04000000001</v>
      </c>
      <c r="S116" s="39">
        <f>R116-Q116</f>
        <v>-9.9999999802093953E-3</v>
      </c>
      <c r="U116" s="9"/>
      <c r="V116" s="9"/>
    </row>
    <row r="117" spans="1:22" x14ac:dyDescent="0.25">
      <c r="A117">
        <v>1</v>
      </c>
      <c r="B117" s="4" t="s">
        <v>10</v>
      </c>
      <c r="C117" s="2">
        <v>2012</v>
      </c>
      <c r="D117">
        <v>14</v>
      </c>
      <c r="E117" s="4" t="s">
        <v>10</v>
      </c>
      <c r="F117" s="2">
        <v>2012</v>
      </c>
      <c r="H117" s="7">
        <v>26985.17</v>
      </c>
      <c r="K117" s="40">
        <f>($H$6*J116)/$J$6</f>
        <v>53970.345963756175</v>
      </c>
      <c r="L117" s="52"/>
      <c r="N117" s="11"/>
      <c r="O117" s="5"/>
      <c r="Q117" s="1"/>
    </row>
    <row r="118" spans="1:22" x14ac:dyDescent="0.25">
      <c r="A118">
        <v>15</v>
      </c>
      <c r="B118" s="4" t="s">
        <v>10</v>
      </c>
      <c r="C118" s="2">
        <v>2012</v>
      </c>
      <c r="D118">
        <v>14</v>
      </c>
      <c r="E118" s="4" t="s">
        <v>7</v>
      </c>
      <c r="F118" s="2">
        <v>2012</v>
      </c>
      <c r="H118" s="7">
        <v>53970.35</v>
      </c>
      <c r="L118" s="52"/>
      <c r="O118" s="5"/>
    </row>
    <row r="119" spans="1:22" x14ac:dyDescent="0.25">
      <c r="A119">
        <v>15</v>
      </c>
      <c r="B119" s="4" t="s">
        <v>7</v>
      </c>
      <c r="C119" s="2">
        <v>2012</v>
      </c>
      <c r="D119">
        <v>31</v>
      </c>
      <c r="E119" s="4" t="s">
        <v>7</v>
      </c>
      <c r="F119" s="2">
        <v>2012</v>
      </c>
      <c r="H119" s="7">
        <v>26985.18</v>
      </c>
      <c r="L119" s="52"/>
      <c r="O119" s="5"/>
    </row>
    <row r="120" spans="1:22" x14ac:dyDescent="0.25">
      <c r="A120">
        <v>1</v>
      </c>
      <c r="B120" s="4" t="s">
        <v>8</v>
      </c>
      <c r="C120" s="2">
        <v>2012</v>
      </c>
      <c r="D120">
        <v>14</v>
      </c>
      <c r="E120" s="4" t="s">
        <v>8</v>
      </c>
      <c r="F120" s="2">
        <v>2012</v>
      </c>
      <c r="H120" s="7">
        <v>26985.17</v>
      </c>
      <c r="L120" s="52"/>
    </row>
    <row r="121" spans="1:22" x14ac:dyDescent="0.25">
      <c r="A121">
        <v>15</v>
      </c>
      <c r="B121" s="4" t="s">
        <v>8</v>
      </c>
      <c r="C121" s="2">
        <v>2012</v>
      </c>
      <c r="D121">
        <v>30</v>
      </c>
      <c r="E121" s="22" t="s">
        <v>8</v>
      </c>
      <c r="F121" s="2">
        <v>2012</v>
      </c>
      <c r="H121" s="7">
        <v>26985.18</v>
      </c>
      <c r="L121" s="52">
        <v>41182</v>
      </c>
      <c r="M121" s="7">
        <f>$K$116*3</f>
        <v>161911.03789126853</v>
      </c>
      <c r="O121" s="5">
        <v>41440</v>
      </c>
      <c r="P121" s="26" t="s">
        <v>105</v>
      </c>
      <c r="Q121" s="9">
        <f>SUM(H122:H125)</f>
        <v>161911.04999999999</v>
      </c>
      <c r="R121" s="9">
        <v>161911.04000000001</v>
      </c>
      <c r="S121" s="39">
        <f>R121-Q121</f>
        <v>-9.9999999802093953E-3</v>
      </c>
    </row>
    <row r="122" spans="1:22" x14ac:dyDescent="0.25">
      <c r="A122">
        <v>1</v>
      </c>
      <c r="B122" s="4" t="s">
        <v>9</v>
      </c>
      <c r="C122" s="2">
        <v>2012</v>
      </c>
      <c r="D122">
        <v>14</v>
      </c>
      <c r="E122" s="22" t="s">
        <v>9</v>
      </c>
      <c r="F122" s="2">
        <v>2012</v>
      </c>
      <c r="H122" s="7">
        <v>26985.18</v>
      </c>
      <c r="L122" s="52"/>
      <c r="O122" s="5"/>
    </row>
    <row r="123" spans="1:22" x14ac:dyDescent="0.25">
      <c r="A123">
        <v>15</v>
      </c>
      <c r="B123" s="22" t="s">
        <v>9</v>
      </c>
      <c r="C123" s="2">
        <v>2012</v>
      </c>
      <c r="D123">
        <v>14</v>
      </c>
      <c r="E123" s="22" t="s">
        <v>11</v>
      </c>
      <c r="F123" s="2">
        <v>2012</v>
      </c>
      <c r="H123" s="7">
        <v>53970.35</v>
      </c>
      <c r="I123" s="49"/>
      <c r="J123" s="49"/>
      <c r="L123" s="52"/>
      <c r="O123" s="5"/>
    </row>
    <row r="124" spans="1:22" x14ac:dyDescent="0.25">
      <c r="A124">
        <v>15</v>
      </c>
      <c r="B124" s="4" t="s">
        <v>11</v>
      </c>
      <c r="C124" s="2">
        <v>2012</v>
      </c>
      <c r="D124">
        <v>14</v>
      </c>
      <c r="E124" s="4" t="s">
        <v>12</v>
      </c>
      <c r="F124" s="2">
        <v>2012</v>
      </c>
      <c r="H124" s="7">
        <v>53970.35</v>
      </c>
      <c r="L124" s="52"/>
      <c r="O124" s="5"/>
    </row>
    <row r="125" spans="1:22" x14ac:dyDescent="0.25">
      <c r="A125">
        <v>15</v>
      </c>
      <c r="B125" s="4" t="s">
        <v>12</v>
      </c>
      <c r="C125" s="2">
        <v>2012</v>
      </c>
      <c r="D125">
        <v>31</v>
      </c>
      <c r="E125" s="4" t="s">
        <v>12</v>
      </c>
      <c r="F125" s="2">
        <v>2012</v>
      </c>
      <c r="H125" s="7">
        <v>26985.17</v>
      </c>
      <c r="L125" s="52">
        <v>41274</v>
      </c>
      <c r="M125" s="7">
        <f>$K$116*3</f>
        <v>161911.03789126853</v>
      </c>
      <c r="O125" s="5">
        <v>41440</v>
      </c>
      <c r="P125" s="56" t="s">
        <v>104</v>
      </c>
      <c r="Q125" s="9">
        <f>SUM(H126:H129)</f>
        <v>161911.04999999999</v>
      </c>
      <c r="R125" s="9">
        <v>161911.04000000001</v>
      </c>
      <c r="S125" s="39">
        <f>R125-Q125</f>
        <v>-9.9999999802093953E-3</v>
      </c>
      <c r="U125" s="9"/>
      <c r="V125" s="9">
        <f>SUM(H108:H125)</f>
        <v>605601.32999999996</v>
      </c>
    </row>
    <row r="126" spans="1:22" x14ac:dyDescent="0.25">
      <c r="A126">
        <v>1</v>
      </c>
      <c r="B126" s="4" t="s">
        <v>13</v>
      </c>
      <c r="C126" s="2">
        <v>2013</v>
      </c>
      <c r="D126">
        <v>14</v>
      </c>
      <c r="E126" s="4" t="s">
        <v>13</v>
      </c>
      <c r="F126" s="2">
        <v>2013</v>
      </c>
      <c r="H126" s="7">
        <v>26985.18</v>
      </c>
      <c r="L126" s="52"/>
      <c r="O126" s="5"/>
    </row>
    <row r="127" spans="1:22" x14ac:dyDescent="0.25">
      <c r="A127">
        <v>15</v>
      </c>
      <c r="B127" s="4" t="s">
        <v>13</v>
      </c>
      <c r="C127" s="2">
        <v>2013</v>
      </c>
      <c r="D127">
        <v>14</v>
      </c>
      <c r="E127" s="4" t="s">
        <v>14</v>
      </c>
      <c r="F127" s="2">
        <v>2013</v>
      </c>
      <c r="H127" s="7">
        <v>53970.35</v>
      </c>
      <c r="L127" s="52"/>
      <c r="O127" s="5"/>
    </row>
    <row r="128" spans="1:22" x14ac:dyDescent="0.25">
      <c r="A128">
        <v>15</v>
      </c>
      <c r="B128" s="4" t="s">
        <v>14</v>
      </c>
      <c r="C128" s="2">
        <v>2013</v>
      </c>
      <c r="D128">
        <v>14</v>
      </c>
      <c r="E128" s="4" t="s">
        <v>15</v>
      </c>
      <c r="F128" s="2">
        <v>2013</v>
      </c>
      <c r="H128" s="7">
        <v>53970.35</v>
      </c>
    </row>
    <row r="129" spans="1:28" x14ac:dyDescent="0.25">
      <c r="A129">
        <v>15</v>
      </c>
      <c r="B129" s="4" t="s">
        <v>15</v>
      </c>
      <c r="C129" s="2">
        <v>2013</v>
      </c>
      <c r="D129">
        <v>31</v>
      </c>
      <c r="E129" s="4" t="s">
        <v>15</v>
      </c>
      <c r="F129" s="2">
        <v>2013</v>
      </c>
      <c r="H129" s="7">
        <v>26985.17</v>
      </c>
      <c r="L129" s="52">
        <v>41364</v>
      </c>
      <c r="M129" s="7">
        <f>$K$116*3</f>
        <v>161911.03789126853</v>
      </c>
      <c r="O129" s="5">
        <v>41440</v>
      </c>
      <c r="P129" s="26" t="s">
        <v>103</v>
      </c>
      <c r="Q129" s="9">
        <f>SUM(H130:H134)</f>
        <v>160134.22</v>
      </c>
      <c r="R129" s="9">
        <v>161911.04000000001</v>
      </c>
      <c r="S129" s="39">
        <f>R129-Q129</f>
        <v>1776.820000000007</v>
      </c>
      <c r="W129" s="9">
        <v>161911.04000000001</v>
      </c>
    </row>
    <row r="130" spans="1:28" x14ac:dyDescent="0.25">
      <c r="A130">
        <v>1</v>
      </c>
      <c r="B130" s="4" t="s">
        <v>16</v>
      </c>
      <c r="C130" s="2">
        <v>2013</v>
      </c>
      <c r="D130">
        <v>14</v>
      </c>
      <c r="E130" s="4" t="s">
        <v>16</v>
      </c>
      <c r="F130" s="2">
        <v>2013</v>
      </c>
      <c r="G130" s="2"/>
      <c r="H130" s="7">
        <v>26985.18</v>
      </c>
      <c r="L130" s="52"/>
      <c r="O130" s="5"/>
    </row>
    <row r="131" spans="1:28" x14ac:dyDescent="0.25">
      <c r="A131">
        <v>15</v>
      </c>
      <c r="B131" s="4" t="s">
        <v>16</v>
      </c>
      <c r="C131" s="2">
        <v>2013</v>
      </c>
      <c r="D131">
        <v>14</v>
      </c>
      <c r="E131" s="4" t="s">
        <v>17</v>
      </c>
      <c r="F131" s="2">
        <v>2013</v>
      </c>
      <c r="H131" s="7">
        <v>53970.35</v>
      </c>
      <c r="L131" s="52"/>
      <c r="O131" s="5"/>
    </row>
    <row r="132" spans="1:28" x14ac:dyDescent="0.25">
      <c r="A132">
        <v>15</v>
      </c>
      <c r="B132" s="4" t="s">
        <v>17</v>
      </c>
      <c r="C132" s="2">
        <v>2013</v>
      </c>
      <c r="D132">
        <v>31</v>
      </c>
      <c r="E132" s="4" t="s">
        <v>17</v>
      </c>
      <c r="F132" s="2">
        <v>2013</v>
      </c>
      <c r="H132" s="7">
        <v>26985.17</v>
      </c>
      <c r="L132" s="52"/>
      <c r="O132" s="5"/>
      <c r="P132" s="9"/>
      <c r="U132" s="9"/>
      <c r="V132" s="9"/>
    </row>
    <row r="133" spans="1:28" x14ac:dyDescent="0.25">
      <c r="A133">
        <v>1</v>
      </c>
      <c r="B133" s="4" t="s">
        <v>6</v>
      </c>
      <c r="C133" s="2">
        <v>2013</v>
      </c>
      <c r="D133">
        <v>14</v>
      </c>
      <c r="E133" s="4" t="s">
        <v>6</v>
      </c>
      <c r="F133" s="2">
        <v>2013</v>
      </c>
      <c r="H133" s="7">
        <v>26985.18</v>
      </c>
      <c r="L133" s="52"/>
      <c r="O133" s="5"/>
      <c r="P133" s="9"/>
      <c r="U133" s="56" t="s">
        <v>67</v>
      </c>
      <c r="V133" s="9">
        <f>SUM(H116:H133)</f>
        <v>647644.21</v>
      </c>
    </row>
    <row r="134" spans="1:28" x14ac:dyDescent="0.25">
      <c r="A134">
        <v>15</v>
      </c>
      <c r="B134" s="4" t="s">
        <v>6</v>
      </c>
      <c r="C134" s="2">
        <v>2013</v>
      </c>
      <c r="D134">
        <v>30</v>
      </c>
      <c r="E134" s="4" t="s">
        <v>6</v>
      </c>
      <c r="F134" s="2">
        <v>2013</v>
      </c>
      <c r="H134" s="30">
        <v>25208.34</v>
      </c>
      <c r="I134" s="31" t="s">
        <v>54</v>
      </c>
      <c r="J134" s="31">
        <v>1639</v>
      </c>
      <c r="K134" s="7">
        <f>605000/12</f>
        <v>50416.666666666664</v>
      </c>
      <c r="L134" s="52">
        <v>41425</v>
      </c>
      <c r="M134" s="7">
        <f>$K$134*3</f>
        <v>151250</v>
      </c>
      <c r="N134" s="11">
        <f>(K134/K116)-1</f>
        <v>-6.5845034595034546E-2</v>
      </c>
      <c r="O134" s="5">
        <v>41805</v>
      </c>
      <c r="P134" s="26" t="s">
        <v>102</v>
      </c>
      <c r="Q134" s="9">
        <f>SUM(H135:H138)</f>
        <v>151250</v>
      </c>
      <c r="R134" s="9">
        <v>151250</v>
      </c>
      <c r="S134" s="39">
        <f>R134-Q134</f>
        <v>0</v>
      </c>
      <c r="T134" s="9">
        <v>-1874.47</v>
      </c>
    </row>
    <row r="135" spans="1:28" x14ac:dyDescent="0.25">
      <c r="A135">
        <v>1</v>
      </c>
      <c r="B135" s="4" t="s">
        <v>10</v>
      </c>
      <c r="C135" s="2">
        <v>2013</v>
      </c>
      <c r="D135">
        <v>14</v>
      </c>
      <c r="E135" s="4" t="s">
        <v>10</v>
      </c>
      <c r="F135" s="2">
        <v>2013</v>
      </c>
      <c r="H135" s="29">
        <v>25208.33</v>
      </c>
      <c r="K135" s="40">
        <f>($H$6*J134)/$J$6</f>
        <v>54003.294892915983</v>
      </c>
      <c r="L135" s="52"/>
      <c r="O135" s="5"/>
    </row>
    <row r="136" spans="1:28" x14ac:dyDescent="0.25">
      <c r="A136">
        <v>15</v>
      </c>
      <c r="B136" s="4" t="s">
        <v>10</v>
      </c>
      <c r="C136" s="2">
        <v>2013</v>
      </c>
      <c r="D136">
        <v>14</v>
      </c>
      <c r="E136" s="4" t="s">
        <v>7</v>
      </c>
      <c r="F136" s="2">
        <v>2013</v>
      </c>
      <c r="H136" s="29">
        <v>50416.67</v>
      </c>
    </row>
    <row r="137" spans="1:28" s="35" customFormat="1" x14ac:dyDescent="0.25">
      <c r="A137" s="35">
        <v>15</v>
      </c>
      <c r="B137" s="36" t="s">
        <v>7</v>
      </c>
      <c r="C137" s="37">
        <v>2013</v>
      </c>
      <c r="D137" s="35">
        <v>14</v>
      </c>
      <c r="E137" s="63" t="s">
        <v>8</v>
      </c>
      <c r="F137" s="37">
        <v>2013</v>
      </c>
      <c r="H137" s="29">
        <v>50416.67</v>
      </c>
      <c r="I137" s="38"/>
      <c r="J137" s="38"/>
      <c r="K137" s="29"/>
      <c r="L137" s="54"/>
      <c r="M137" s="29"/>
      <c r="N137" s="39"/>
      <c r="O137" s="38"/>
      <c r="R137" s="39"/>
      <c r="S137" s="39"/>
      <c r="T137" s="39"/>
      <c r="W137" s="39"/>
      <c r="X137" s="39"/>
      <c r="Z137" s="39"/>
      <c r="AA137" s="39"/>
    </row>
    <row r="138" spans="1:28" s="35" customFormat="1" x14ac:dyDescent="0.25">
      <c r="A138" s="35">
        <v>15</v>
      </c>
      <c r="B138" s="36" t="s">
        <v>8</v>
      </c>
      <c r="C138" s="37">
        <v>2013</v>
      </c>
      <c r="D138" s="35">
        <v>30</v>
      </c>
      <c r="E138" s="36" t="s">
        <v>8</v>
      </c>
      <c r="F138" s="37">
        <v>2013</v>
      </c>
      <c r="H138" s="29">
        <v>25208.33</v>
      </c>
      <c r="I138" s="38"/>
      <c r="J138" s="38"/>
      <c r="K138" s="29"/>
      <c r="L138" s="60">
        <v>41547</v>
      </c>
      <c r="M138" s="7">
        <f>$K$134*3</f>
        <v>151250</v>
      </c>
      <c r="N138" s="39"/>
      <c r="O138" s="38"/>
      <c r="P138" s="62" t="s">
        <v>101</v>
      </c>
      <c r="Q138" s="39">
        <f>SUM(H139:H142)</f>
        <v>151250.01</v>
      </c>
      <c r="R138" s="39">
        <v>151250</v>
      </c>
      <c r="S138" s="39">
        <f>R138-Q138</f>
        <v>-1.0000000009313226E-2</v>
      </c>
      <c r="T138" s="39"/>
      <c r="W138" s="39"/>
      <c r="X138" s="9">
        <v>23844</v>
      </c>
      <c r="Y138"/>
      <c r="Z138" s="9">
        <v>7051</v>
      </c>
      <c r="AA138" s="9">
        <v>16793</v>
      </c>
      <c r="AB138" s="1">
        <v>41572</v>
      </c>
    </row>
    <row r="139" spans="1:28" x14ac:dyDescent="0.25">
      <c r="A139">
        <v>1</v>
      </c>
      <c r="B139" s="22" t="s">
        <v>9</v>
      </c>
      <c r="C139" s="2">
        <v>2013</v>
      </c>
      <c r="D139">
        <v>14</v>
      </c>
      <c r="E139" s="4" t="s">
        <v>9</v>
      </c>
      <c r="F139" s="2">
        <v>2013</v>
      </c>
      <c r="H139" s="29">
        <v>25208.34</v>
      </c>
      <c r="I139" s="32"/>
      <c r="J139" s="32"/>
      <c r="L139" s="52"/>
      <c r="O139" s="32"/>
    </row>
    <row r="140" spans="1:28" x14ac:dyDescent="0.25">
      <c r="A140">
        <v>15</v>
      </c>
      <c r="B140" s="4" t="s">
        <v>9</v>
      </c>
      <c r="C140" s="2">
        <v>2013</v>
      </c>
      <c r="D140">
        <v>14</v>
      </c>
      <c r="E140" s="4" t="s">
        <v>11</v>
      </c>
      <c r="F140" s="2">
        <v>2013</v>
      </c>
      <c r="H140" s="29">
        <v>50416.67</v>
      </c>
      <c r="I140" s="33"/>
      <c r="J140" s="33"/>
      <c r="O140" s="33"/>
    </row>
    <row r="141" spans="1:28" x14ac:dyDescent="0.25">
      <c r="A141">
        <v>15</v>
      </c>
      <c r="B141" s="4" t="s">
        <v>11</v>
      </c>
      <c r="C141" s="2">
        <v>2013</v>
      </c>
      <c r="D141">
        <v>14</v>
      </c>
      <c r="E141" s="4" t="s">
        <v>12</v>
      </c>
      <c r="F141" s="2">
        <v>2013</v>
      </c>
      <c r="H141" s="29">
        <v>50416.67</v>
      </c>
    </row>
    <row r="142" spans="1:28" x14ac:dyDescent="0.25">
      <c r="A142">
        <v>15</v>
      </c>
      <c r="B142" s="4" t="s">
        <v>12</v>
      </c>
      <c r="C142" s="2">
        <v>2013</v>
      </c>
      <c r="D142">
        <v>31</v>
      </c>
      <c r="E142" s="4" t="s">
        <v>12</v>
      </c>
      <c r="F142" s="2">
        <v>2013</v>
      </c>
      <c r="H142" s="29">
        <v>25208.33</v>
      </c>
      <c r="L142" s="52">
        <v>41639</v>
      </c>
      <c r="M142" s="7">
        <f>$K$134*3</f>
        <v>151250</v>
      </c>
      <c r="P142" s="56" t="s">
        <v>100</v>
      </c>
      <c r="Q142" s="9">
        <f>SUM(H143:H146)</f>
        <v>151250.01</v>
      </c>
      <c r="R142" s="9">
        <v>151250</v>
      </c>
      <c r="S142" s="39">
        <f>R142-Q142</f>
        <v>-1.0000000009313226E-2</v>
      </c>
      <c r="U142" s="56" t="s">
        <v>66</v>
      </c>
      <c r="V142" s="9">
        <f>SUM(H126:H142)</f>
        <v>624545.28000000003</v>
      </c>
    </row>
    <row r="143" spans="1:28" x14ac:dyDescent="0.25">
      <c r="A143">
        <v>1</v>
      </c>
      <c r="B143" s="4" t="s">
        <v>13</v>
      </c>
      <c r="C143" s="2">
        <v>2014</v>
      </c>
      <c r="D143">
        <v>14</v>
      </c>
      <c r="E143" s="4" t="s">
        <v>13</v>
      </c>
      <c r="F143" s="2">
        <v>2014</v>
      </c>
      <c r="H143" s="29">
        <v>25208.34</v>
      </c>
    </row>
    <row r="144" spans="1:28" x14ac:dyDescent="0.25">
      <c r="A144">
        <v>15</v>
      </c>
      <c r="B144" s="4" t="s">
        <v>13</v>
      </c>
      <c r="C144" s="2">
        <v>2014</v>
      </c>
      <c r="D144">
        <v>14</v>
      </c>
      <c r="E144" s="4" t="s">
        <v>14</v>
      </c>
      <c r="F144" s="2">
        <v>2014</v>
      </c>
      <c r="H144" s="29">
        <v>50416.67</v>
      </c>
    </row>
    <row r="145" spans="1:28" x14ac:dyDescent="0.25">
      <c r="A145">
        <v>15</v>
      </c>
      <c r="B145" s="4" t="s">
        <v>14</v>
      </c>
      <c r="C145" s="2">
        <v>2014</v>
      </c>
      <c r="D145">
        <v>14</v>
      </c>
      <c r="E145" s="4" t="s">
        <v>15</v>
      </c>
      <c r="F145" s="2">
        <v>2014</v>
      </c>
      <c r="H145" s="29">
        <v>50416.67</v>
      </c>
    </row>
    <row r="146" spans="1:28" x14ac:dyDescent="0.25">
      <c r="A146">
        <v>15</v>
      </c>
      <c r="B146" s="4" t="s">
        <v>15</v>
      </c>
      <c r="C146" s="2">
        <v>2014</v>
      </c>
      <c r="D146">
        <v>31</v>
      </c>
      <c r="E146" s="4" t="s">
        <v>15</v>
      </c>
      <c r="F146" s="2">
        <v>2014</v>
      </c>
      <c r="H146" s="29">
        <v>25208.33</v>
      </c>
      <c r="L146" s="52">
        <v>41729</v>
      </c>
      <c r="M146" s="7">
        <f>$K$134*3</f>
        <v>151250</v>
      </c>
      <c r="P146" s="26" t="s">
        <v>99</v>
      </c>
      <c r="Q146" s="9">
        <f>SUM(H147:H151)</f>
        <v>150856.27064876957</v>
      </c>
      <c r="R146" s="9">
        <v>151250</v>
      </c>
      <c r="S146" s="39">
        <f>R146-Q146</f>
        <v>393.72935123043135</v>
      </c>
    </row>
    <row r="147" spans="1:28" x14ac:dyDescent="0.25">
      <c r="A147">
        <v>1</v>
      </c>
      <c r="B147" s="4" t="s">
        <v>16</v>
      </c>
      <c r="C147" s="2">
        <v>2014</v>
      </c>
      <c r="D147">
        <v>14</v>
      </c>
      <c r="E147" s="4" t="s">
        <v>16</v>
      </c>
      <c r="F147" s="2">
        <v>2014</v>
      </c>
      <c r="H147" s="29">
        <v>25208.34</v>
      </c>
    </row>
    <row r="148" spans="1:28" x14ac:dyDescent="0.25">
      <c r="A148">
        <v>15</v>
      </c>
      <c r="B148" s="4" t="s">
        <v>16</v>
      </c>
      <c r="C148" s="2">
        <v>2014</v>
      </c>
      <c r="D148">
        <v>14</v>
      </c>
      <c r="E148" s="4" t="s">
        <v>17</v>
      </c>
      <c r="F148" s="2">
        <v>2014</v>
      </c>
      <c r="H148" s="29">
        <v>50416.67</v>
      </c>
    </row>
    <row r="149" spans="1:28" x14ac:dyDescent="0.25">
      <c r="A149">
        <v>15</v>
      </c>
      <c r="B149" s="4" t="s">
        <v>17</v>
      </c>
      <c r="C149" s="2">
        <v>2014</v>
      </c>
      <c r="D149">
        <v>31</v>
      </c>
      <c r="E149" s="4" t="s">
        <v>17</v>
      </c>
      <c r="F149" s="2">
        <v>2014</v>
      </c>
      <c r="H149" s="29">
        <v>25208.33</v>
      </c>
      <c r="P149" s="56"/>
      <c r="Q149" s="9"/>
      <c r="U149" s="9"/>
      <c r="V149" s="9"/>
    </row>
    <row r="150" spans="1:28" x14ac:dyDescent="0.25">
      <c r="A150">
        <v>1</v>
      </c>
      <c r="B150" s="4" t="s">
        <v>6</v>
      </c>
      <c r="C150" s="2">
        <v>2014</v>
      </c>
      <c r="D150">
        <v>14</v>
      </c>
      <c r="E150" s="4" t="s">
        <v>6</v>
      </c>
      <c r="F150" s="2">
        <v>2014</v>
      </c>
      <c r="H150" s="29">
        <f>K134*14/30</f>
        <v>23527.777777777774</v>
      </c>
      <c r="P150" s="9"/>
      <c r="U150" s="56" t="s">
        <v>65</v>
      </c>
      <c r="V150" s="9">
        <f>ROUND(K134,2)*12</f>
        <v>605000.04</v>
      </c>
    </row>
    <row r="151" spans="1:28" x14ac:dyDescent="0.25">
      <c r="A151" s="347">
        <v>15</v>
      </c>
      <c r="B151" s="348" t="s">
        <v>6</v>
      </c>
      <c r="C151" s="349">
        <v>2014</v>
      </c>
      <c r="D151" s="347">
        <v>30</v>
      </c>
      <c r="E151" s="348" t="s">
        <v>6</v>
      </c>
      <c r="F151" s="349">
        <v>2014</v>
      </c>
      <c r="G151" s="347"/>
      <c r="H151" s="350">
        <f>K151*16/30</f>
        <v>26495.152870991795</v>
      </c>
      <c r="I151" s="351" t="s">
        <v>56</v>
      </c>
      <c r="J151" s="351">
        <v>1615</v>
      </c>
      <c r="K151" s="350">
        <f>$K$134*J151/$J$134</f>
        <v>49678.411633109616</v>
      </c>
      <c r="L151" s="352">
        <v>41790</v>
      </c>
      <c r="M151" s="350">
        <f>$K$151*3</f>
        <v>149035.23489932885</v>
      </c>
      <c r="N151" s="353">
        <f>(K151/K134)-1</f>
        <v>-1.4643075045759679E-2</v>
      </c>
      <c r="O151" s="354">
        <v>42170</v>
      </c>
      <c r="P151" s="355" t="s">
        <v>98</v>
      </c>
      <c r="Q151" s="356">
        <f>SUM(H152:H155)</f>
        <v>149035.23489932885</v>
      </c>
      <c r="R151" s="356">
        <v>151250</v>
      </c>
      <c r="S151" s="356">
        <f>R151-Q151</f>
        <v>2214.765100671153</v>
      </c>
      <c r="T151" s="356"/>
      <c r="U151" s="347"/>
      <c r="V151" s="347"/>
      <c r="W151" s="356"/>
      <c r="X151" s="356"/>
      <c r="Y151" s="347"/>
      <c r="Z151" s="356"/>
      <c r="AA151" s="356"/>
    </row>
    <row r="152" spans="1:28" x14ac:dyDescent="0.25">
      <c r="A152">
        <v>1</v>
      </c>
      <c r="B152" s="4" t="s">
        <v>10</v>
      </c>
      <c r="C152" s="2">
        <v>2014</v>
      </c>
      <c r="D152">
        <v>14</v>
      </c>
      <c r="E152" s="4" t="s">
        <v>10</v>
      </c>
      <c r="F152" s="2">
        <v>2014</v>
      </c>
      <c r="H152" s="7">
        <f>K151*14/30</f>
        <v>23183.258762117821</v>
      </c>
      <c r="I152" s="33"/>
      <c r="J152" s="33"/>
      <c r="K152" s="40">
        <f>($H$6*J151)/$J$6</f>
        <v>53212.520593080728</v>
      </c>
      <c r="O152" s="33"/>
    </row>
    <row r="153" spans="1:28" x14ac:dyDescent="0.25">
      <c r="A153">
        <v>15</v>
      </c>
      <c r="B153" s="4" t="s">
        <v>10</v>
      </c>
      <c r="C153" s="2">
        <v>2014</v>
      </c>
      <c r="D153">
        <v>14</v>
      </c>
      <c r="E153" s="4" t="s">
        <v>7</v>
      </c>
      <c r="F153" s="2">
        <v>2014</v>
      </c>
      <c r="H153" s="7">
        <f>K151</f>
        <v>49678.411633109616</v>
      </c>
      <c r="N153" s="359"/>
    </row>
    <row r="154" spans="1:28" x14ac:dyDescent="0.25">
      <c r="A154">
        <v>15</v>
      </c>
      <c r="B154" s="4" t="s">
        <v>7</v>
      </c>
      <c r="C154" s="2">
        <v>2014</v>
      </c>
      <c r="D154">
        <v>14</v>
      </c>
      <c r="E154" s="22" t="s">
        <v>8</v>
      </c>
      <c r="F154" s="2">
        <v>2014</v>
      </c>
      <c r="H154" s="7">
        <f>K151</f>
        <v>49678.411633109616</v>
      </c>
      <c r="P154" s="26"/>
      <c r="Q154" s="9"/>
    </row>
    <row r="155" spans="1:28" x14ac:dyDescent="0.25">
      <c r="A155">
        <v>15</v>
      </c>
      <c r="B155" s="4" t="s">
        <v>8</v>
      </c>
      <c r="C155" s="2">
        <v>2014</v>
      </c>
      <c r="D155">
        <v>30</v>
      </c>
      <c r="E155" s="4" t="s">
        <v>8</v>
      </c>
      <c r="F155" s="2">
        <v>2014</v>
      </c>
      <c r="G155" s="2"/>
      <c r="H155" s="7">
        <f>K151*16/30</f>
        <v>26495.152870991795</v>
      </c>
      <c r="P155" s="26" t="s">
        <v>97</v>
      </c>
      <c r="Q155" s="9">
        <f>SUM(H156:H159)</f>
        <v>149035.23163310962</v>
      </c>
      <c r="R155" s="9">
        <v>151250</v>
      </c>
      <c r="S155" s="39">
        <f>R155-Q155</f>
        <v>2214.7683668903774</v>
      </c>
      <c r="X155" s="9">
        <v>24144</v>
      </c>
      <c r="Z155" s="9">
        <v>7115</v>
      </c>
      <c r="AA155" s="9">
        <v>17029</v>
      </c>
      <c r="AB155" s="1">
        <v>41936</v>
      </c>
    </row>
    <row r="156" spans="1:28" x14ac:dyDescent="0.25">
      <c r="A156">
        <v>1</v>
      </c>
      <c r="B156" s="22" t="s">
        <v>9</v>
      </c>
      <c r="C156" s="2">
        <v>2014</v>
      </c>
      <c r="D156">
        <v>14</v>
      </c>
      <c r="E156" s="4" t="s">
        <v>9</v>
      </c>
      <c r="F156" s="2">
        <v>2014</v>
      </c>
      <c r="H156" s="7">
        <f>K151*14/30</f>
        <v>23183.258762117821</v>
      </c>
      <c r="L156" s="52">
        <v>41882</v>
      </c>
      <c r="M156" s="7">
        <f>$K$151*3</f>
        <v>149035.23489932885</v>
      </c>
      <c r="O156" s="5">
        <v>42170</v>
      </c>
    </row>
    <row r="157" spans="1:28" x14ac:dyDescent="0.25">
      <c r="A157">
        <v>15</v>
      </c>
      <c r="B157" s="4" t="s">
        <v>9</v>
      </c>
      <c r="C157" s="2">
        <v>2014</v>
      </c>
      <c r="D157">
        <v>14</v>
      </c>
      <c r="E157" s="4" t="s">
        <v>11</v>
      </c>
      <c r="F157" s="2">
        <v>2014</v>
      </c>
      <c r="H157" s="7">
        <v>49678.41</v>
      </c>
    </row>
    <row r="158" spans="1:28" x14ac:dyDescent="0.25">
      <c r="A158">
        <v>15</v>
      </c>
      <c r="B158" s="4" t="s">
        <v>11</v>
      </c>
      <c r="C158" s="2">
        <v>2014</v>
      </c>
      <c r="D158">
        <v>14</v>
      </c>
      <c r="E158" s="4" t="s">
        <v>12</v>
      </c>
      <c r="F158" s="2">
        <v>2014</v>
      </c>
      <c r="H158" s="7">
        <v>49678.41</v>
      </c>
    </row>
    <row r="159" spans="1:28" x14ac:dyDescent="0.25">
      <c r="A159">
        <v>15</v>
      </c>
      <c r="B159" s="4" t="s">
        <v>12</v>
      </c>
      <c r="C159" s="2">
        <v>2014</v>
      </c>
      <c r="D159">
        <v>31</v>
      </c>
      <c r="E159" s="4" t="s">
        <v>12</v>
      </c>
      <c r="F159" s="2">
        <v>2014</v>
      </c>
      <c r="H159" s="7">
        <f>K151*16/30</f>
        <v>26495.152870991795</v>
      </c>
      <c r="L159" s="52">
        <v>42004</v>
      </c>
      <c r="M159" s="7">
        <f>$K$151*3</f>
        <v>149035.23489932885</v>
      </c>
      <c r="O159" s="5">
        <v>42170</v>
      </c>
      <c r="P159" s="56" t="s">
        <v>94</v>
      </c>
      <c r="Q159" s="9">
        <f>SUM(H160:H163)</f>
        <v>149035.23163310962</v>
      </c>
      <c r="R159" s="9">
        <v>151250</v>
      </c>
      <c r="S159" s="39">
        <f>R159-Q159</f>
        <v>2214.7683668903774</v>
      </c>
      <c r="T159" s="39"/>
      <c r="U159" s="56" t="s">
        <v>63</v>
      </c>
      <c r="V159" s="9">
        <f>SUM(H143:H159)</f>
        <v>600176.74718120811</v>
      </c>
    </row>
    <row r="160" spans="1:28" x14ac:dyDescent="0.25">
      <c r="A160">
        <v>1</v>
      </c>
      <c r="B160" s="4" t="s">
        <v>13</v>
      </c>
      <c r="C160" s="2">
        <v>2015</v>
      </c>
      <c r="D160">
        <v>14</v>
      </c>
      <c r="E160" s="4" t="s">
        <v>13</v>
      </c>
      <c r="F160" s="2">
        <v>2015</v>
      </c>
      <c r="H160" s="7">
        <f>K151*14/30</f>
        <v>23183.258762117821</v>
      </c>
    </row>
    <row r="161" spans="1:27" x14ac:dyDescent="0.25">
      <c r="A161">
        <v>15</v>
      </c>
      <c r="B161" s="4" t="s">
        <v>13</v>
      </c>
      <c r="C161" s="2">
        <v>2015</v>
      </c>
      <c r="D161">
        <v>14</v>
      </c>
      <c r="E161" s="4" t="s">
        <v>14</v>
      </c>
      <c r="F161" s="2">
        <v>2015</v>
      </c>
      <c r="H161" s="7">
        <v>49678.41</v>
      </c>
    </row>
    <row r="162" spans="1:27" x14ac:dyDescent="0.25">
      <c r="A162">
        <v>15</v>
      </c>
      <c r="B162" s="4" t="s">
        <v>14</v>
      </c>
      <c r="C162" s="2">
        <v>2015</v>
      </c>
      <c r="D162">
        <v>14</v>
      </c>
      <c r="E162" s="4" t="s">
        <v>15</v>
      </c>
      <c r="F162" s="2">
        <v>2015</v>
      </c>
      <c r="H162" s="7">
        <v>49678.41</v>
      </c>
    </row>
    <row r="163" spans="1:27" s="35" customFormat="1" x14ac:dyDescent="0.25">
      <c r="A163" s="35">
        <v>15</v>
      </c>
      <c r="B163" s="36" t="s">
        <v>15</v>
      </c>
      <c r="C163" s="37">
        <v>2015</v>
      </c>
      <c r="D163" s="35">
        <v>31</v>
      </c>
      <c r="E163" s="36" t="s">
        <v>15</v>
      </c>
      <c r="F163" s="37">
        <v>2015</v>
      </c>
      <c r="H163" s="29">
        <f>K151*16/30</f>
        <v>26495.152870991795</v>
      </c>
      <c r="I163" s="38"/>
      <c r="J163" s="38"/>
      <c r="K163" s="29"/>
      <c r="L163" s="60">
        <v>42094</v>
      </c>
      <c r="M163" s="29">
        <f>$K$151*3</f>
        <v>149035.23489932885</v>
      </c>
      <c r="N163" s="39"/>
      <c r="O163" s="61">
        <v>42170</v>
      </c>
      <c r="P163" s="62" t="s">
        <v>93</v>
      </c>
      <c r="Q163" s="39">
        <f>SUM(H164:H168)</f>
        <v>149199.28994034303</v>
      </c>
      <c r="R163" s="39">
        <v>149035.23000000001</v>
      </c>
      <c r="S163" s="39">
        <f>R163-Q163</f>
        <v>-164.05994034302421</v>
      </c>
      <c r="T163" s="39">
        <v>-7033.72</v>
      </c>
      <c r="W163" s="39"/>
      <c r="X163" s="39"/>
      <c r="Z163" s="39"/>
      <c r="AA163" s="39"/>
    </row>
    <row r="164" spans="1:27" x14ac:dyDescent="0.25">
      <c r="A164">
        <v>1</v>
      </c>
      <c r="B164" s="4" t="s">
        <v>16</v>
      </c>
      <c r="C164" s="2">
        <v>2015</v>
      </c>
      <c r="D164">
        <v>14</v>
      </c>
      <c r="E164" s="4" t="s">
        <v>16</v>
      </c>
      <c r="F164" s="2">
        <v>2015</v>
      </c>
      <c r="H164" s="7">
        <f>K151*14/30</f>
        <v>23183.258762117821</v>
      </c>
      <c r="I164" s="33"/>
      <c r="J164" s="33"/>
      <c r="O164" s="33"/>
    </row>
    <row r="165" spans="1:27" x14ac:dyDescent="0.25">
      <c r="A165">
        <v>15</v>
      </c>
      <c r="B165" s="4" t="s">
        <v>16</v>
      </c>
      <c r="C165" s="2">
        <v>2015</v>
      </c>
      <c r="D165">
        <v>14</v>
      </c>
      <c r="E165" s="4" t="s">
        <v>17</v>
      </c>
      <c r="F165" s="2">
        <v>2015</v>
      </c>
      <c r="H165" s="7">
        <v>49678.41</v>
      </c>
    </row>
    <row r="166" spans="1:27" x14ac:dyDescent="0.25">
      <c r="A166">
        <v>15</v>
      </c>
      <c r="B166" s="4" t="s">
        <v>17</v>
      </c>
      <c r="C166" s="2">
        <v>2015</v>
      </c>
      <c r="D166">
        <v>31</v>
      </c>
      <c r="E166" s="4" t="s">
        <v>17</v>
      </c>
      <c r="F166" s="2">
        <v>2015</v>
      </c>
      <c r="H166" s="7">
        <f>K151*16/30</f>
        <v>26495.152870991795</v>
      </c>
      <c r="P166" s="9"/>
      <c r="U166" s="9"/>
      <c r="V166" s="9"/>
    </row>
    <row r="167" spans="1:27" x14ac:dyDescent="0.25">
      <c r="A167">
        <v>1</v>
      </c>
      <c r="B167" s="4" t="s">
        <v>6</v>
      </c>
      <c r="C167" s="2">
        <v>2015</v>
      </c>
      <c r="D167">
        <v>14</v>
      </c>
      <c r="E167" s="4" t="s">
        <v>6</v>
      </c>
      <c r="F167" s="2">
        <v>2015</v>
      </c>
      <c r="H167" s="7">
        <f>K151*14/30</f>
        <v>23183.258762117821</v>
      </c>
      <c r="P167" s="9"/>
      <c r="U167" s="56" t="s">
        <v>64</v>
      </c>
      <c r="V167" s="9">
        <f>SUM(H151:H167)</f>
        <v>596140.93143176741</v>
      </c>
    </row>
    <row r="168" spans="1:27" x14ac:dyDescent="0.25">
      <c r="A168" s="347">
        <v>15</v>
      </c>
      <c r="B168" s="348" t="s">
        <v>6</v>
      </c>
      <c r="C168" s="349">
        <v>2015</v>
      </c>
      <c r="D168" s="347">
        <v>30</v>
      </c>
      <c r="E168" s="348" t="s">
        <v>6</v>
      </c>
      <c r="F168" s="349">
        <v>2015</v>
      </c>
      <c r="G168" s="347"/>
      <c r="H168" s="350">
        <f>K168*16/30</f>
        <v>26659.209545115584</v>
      </c>
      <c r="I168" s="351" t="s">
        <v>57</v>
      </c>
      <c r="J168" s="351">
        <v>1625</v>
      </c>
      <c r="K168" s="350">
        <f>$K$134*J168/$J$134</f>
        <v>49986.017897091719</v>
      </c>
      <c r="L168" s="352">
        <v>42155</v>
      </c>
      <c r="M168" s="350">
        <f>$K$168*3</f>
        <v>149958.05369127516</v>
      </c>
      <c r="N168" s="353">
        <f>(K168/K151)-1</f>
        <v>6.1919504643963563E-3</v>
      </c>
      <c r="O168" s="354">
        <v>42536</v>
      </c>
      <c r="P168" s="357" t="s">
        <v>92</v>
      </c>
      <c r="Q168" s="356">
        <f>SUM(H169:H172)</f>
        <v>149958.05369127516</v>
      </c>
      <c r="R168" s="356">
        <v>149958.04999999999</v>
      </c>
      <c r="S168" s="356">
        <f>R168-Q168</f>
        <v>-3.6912751675117761E-3</v>
      </c>
      <c r="T168" s="356">
        <v>162.25</v>
      </c>
      <c r="U168" s="356"/>
      <c r="V168" s="356"/>
      <c r="W168" s="356"/>
      <c r="X168" s="356"/>
      <c r="Y168" s="347"/>
      <c r="Z168" s="356"/>
      <c r="AA168" s="356"/>
    </row>
    <row r="169" spans="1:27" x14ac:dyDescent="0.25">
      <c r="A169">
        <v>1</v>
      </c>
      <c r="B169" s="4" t="s">
        <v>10</v>
      </c>
      <c r="C169" s="2">
        <v>2015</v>
      </c>
      <c r="D169">
        <v>14</v>
      </c>
      <c r="E169" s="4" t="s">
        <v>10</v>
      </c>
      <c r="F169" s="2">
        <v>2015</v>
      </c>
      <c r="H169" s="7">
        <f>K168*14/30</f>
        <v>23326.808351976139</v>
      </c>
      <c r="I169" s="33"/>
      <c r="J169" s="33"/>
      <c r="K169" s="40">
        <f>($H$6*J168)/$J$6</f>
        <v>53542.009884678751</v>
      </c>
      <c r="O169" s="33"/>
      <c r="P169" s="9"/>
      <c r="U169" s="9"/>
      <c r="V169" s="9"/>
    </row>
    <row r="170" spans="1:27" x14ac:dyDescent="0.25">
      <c r="A170">
        <v>15</v>
      </c>
      <c r="B170" s="4" t="s">
        <v>10</v>
      </c>
      <c r="C170" s="2">
        <v>2015</v>
      </c>
      <c r="D170">
        <v>14</v>
      </c>
      <c r="E170" s="4" t="s">
        <v>7</v>
      </c>
      <c r="F170" s="2">
        <v>2015</v>
      </c>
      <c r="H170" s="7">
        <f>K168</f>
        <v>49986.017897091719</v>
      </c>
      <c r="N170" s="359"/>
    </row>
    <row r="171" spans="1:27" x14ac:dyDescent="0.25">
      <c r="A171">
        <v>15</v>
      </c>
      <c r="B171" s="4" t="s">
        <v>7</v>
      </c>
      <c r="C171" s="2">
        <v>2015</v>
      </c>
      <c r="D171">
        <v>14</v>
      </c>
      <c r="E171" s="22" t="s">
        <v>8</v>
      </c>
      <c r="F171" s="2">
        <v>2015</v>
      </c>
      <c r="H171" s="7">
        <f>K168</f>
        <v>49986.017897091719</v>
      </c>
      <c r="P171" s="26"/>
      <c r="Q171" s="9"/>
    </row>
    <row r="172" spans="1:27" x14ac:dyDescent="0.25">
      <c r="A172">
        <v>15</v>
      </c>
      <c r="B172" s="4" t="s">
        <v>8</v>
      </c>
      <c r="C172" s="2">
        <v>2015</v>
      </c>
      <c r="D172">
        <v>30</v>
      </c>
      <c r="E172" s="22" t="s">
        <v>8</v>
      </c>
      <c r="F172" s="2">
        <v>2015</v>
      </c>
      <c r="H172" s="7">
        <f>K168*16/30</f>
        <v>26659.209545115584</v>
      </c>
      <c r="L172" s="52">
        <v>42277</v>
      </c>
      <c r="M172" s="7">
        <f>$K$168*3</f>
        <v>149958.05369127516</v>
      </c>
      <c r="O172" s="5">
        <v>42536</v>
      </c>
      <c r="P172" s="26" t="s">
        <v>91</v>
      </c>
      <c r="Q172" s="9">
        <f>SUM(H173:H176)</f>
        <v>149958.05369127516</v>
      </c>
      <c r="R172" s="9">
        <v>149958.04999999999</v>
      </c>
      <c r="S172" s="39">
        <f>R172-Q172</f>
        <v>-3.6912751675117761E-3</v>
      </c>
      <c r="X172" s="407">
        <v>24243</v>
      </c>
      <c r="Z172" s="9">
        <v>7178</v>
      </c>
      <c r="AA172" s="9">
        <v>17465</v>
      </c>
    </row>
    <row r="173" spans="1:27" x14ac:dyDescent="0.25">
      <c r="A173">
        <v>1</v>
      </c>
      <c r="B173" s="22" t="s">
        <v>9</v>
      </c>
      <c r="C173" s="2">
        <v>2015</v>
      </c>
      <c r="D173">
        <v>14</v>
      </c>
      <c r="E173" s="22" t="s">
        <v>9</v>
      </c>
      <c r="F173" s="2">
        <v>2015</v>
      </c>
      <c r="H173" s="7">
        <f>K168*14/30</f>
        <v>23326.808351976139</v>
      </c>
      <c r="I173" s="49"/>
      <c r="J173" s="49"/>
      <c r="L173" s="52"/>
      <c r="O173" s="49"/>
    </row>
    <row r="174" spans="1:27" x14ac:dyDescent="0.25">
      <c r="A174">
        <v>15</v>
      </c>
      <c r="B174" s="4" t="s">
        <v>9</v>
      </c>
      <c r="C174" s="2">
        <v>2015</v>
      </c>
      <c r="D174">
        <v>14</v>
      </c>
      <c r="E174" s="4" t="s">
        <v>11</v>
      </c>
      <c r="F174" s="2">
        <v>2015</v>
      </c>
      <c r="H174" s="7">
        <f>K168</f>
        <v>49986.017897091719</v>
      </c>
    </row>
    <row r="175" spans="1:27" x14ac:dyDescent="0.25">
      <c r="A175">
        <v>15</v>
      </c>
      <c r="B175" s="4" t="s">
        <v>11</v>
      </c>
      <c r="C175" s="2">
        <v>2015</v>
      </c>
      <c r="D175">
        <v>14</v>
      </c>
      <c r="E175" s="4" t="s">
        <v>12</v>
      </c>
      <c r="F175" s="2">
        <v>2015</v>
      </c>
      <c r="H175" s="7">
        <f>K168</f>
        <v>49986.017897091719</v>
      </c>
    </row>
    <row r="176" spans="1:27" x14ac:dyDescent="0.25">
      <c r="A176">
        <v>15</v>
      </c>
      <c r="B176" s="4" t="s">
        <v>12</v>
      </c>
      <c r="C176" s="2">
        <v>2015</v>
      </c>
      <c r="D176">
        <v>31</v>
      </c>
      <c r="E176" s="4" t="s">
        <v>12</v>
      </c>
      <c r="F176" s="2">
        <v>2015</v>
      </c>
      <c r="H176" s="7">
        <f>K168*16/30</f>
        <v>26659.209545115584</v>
      </c>
      <c r="I176" s="33"/>
      <c r="J176" s="33"/>
      <c r="L176" s="52">
        <v>42369</v>
      </c>
      <c r="M176" s="7">
        <f>$K$168*3</f>
        <v>149958.05369127516</v>
      </c>
      <c r="O176" s="5">
        <v>42536</v>
      </c>
      <c r="P176" s="56" t="s">
        <v>90</v>
      </c>
      <c r="Q176" s="9">
        <f>SUM(H177:H180)</f>
        <v>149958.05369127516</v>
      </c>
      <c r="R176" s="9">
        <v>149958.04999999999</v>
      </c>
      <c r="S176" s="39">
        <f>R176-Q176</f>
        <v>-3.6912751675117761E-3</v>
      </c>
      <c r="U176" s="56" t="s">
        <v>68</v>
      </c>
      <c r="V176" s="9">
        <f>SUM(H160:H176)</f>
        <v>598150.628956003</v>
      </c>
    </row>
    <row r="177" spans="1:28" x14ac:dyDescent="0.25">
      <c r="A177">
        <v>1</v>
      </c>
      <c r="B177" s="4" t="s">
        <v>13</v>
      </c>
      <c r="C177" s="2">
        <v>2016</v>
      </c>
      <c r="D177">
        <v>14</v>
      </c>
      <c r="E177" s="4" t="s">
        <v>13</v>
      </c>
      <c r="F177" s="2">
        <v>2016</v>
      </c>
      <c r="H177" s="7">
        <f>K168*14/30</f>
        <v>23326.808351976139</v>
      </c>
      <c r="X177" s="361">
        <v>400</v>
      </c>
      <c r="AA177" s="9">
        <v>400</v>
      </c>
    </row>
    <row r="178" spans="1:28" x14ac:dyDescent="0.25">
      <c r="A178">
        <v>15</v>
      </c>
      <c r="B178" s="4" t="s">
        <v>13</v>
      </c>
      <c r="C178" s="2">
        <v>2016</v>
      </c>
      <c r="D178">
        <v>14</v>
      </c>
      <c r="E178" s="4" t="s">
        <v>14</v>
      </c>
      <c r="F178" s="2">
        <v>2016</v>
      </c>
      <c r="H178" s="7">
        <f>K168</f>
        <v>49986.017897091719</v>
      </c>
    </row>
    <row r="179" spans="1:28" x14ac:dyDescent="0.25">
      <c r="A179">
        <v>15</v>
      </c>
      <c r="B179" s="4" t="s">
        <v>14</v>
      </c>
      <c r="C179" s="2">
        <v>2016</v>
      </c>
      <c r="D179">
        <v>14</v>
      </c>
      <c r="E179" s="4" t="s">
        <v>15</v>
      </c>
      <c r="F179" s="2">
        <v>2016</v>
      </c>
      <c r="H179" s="7">
        <f>K168</f>
        <v>49986.017897091719</v>
      </c>
    </row>
    <row r="180" spans="1:28" x14ac:dyDescent="0.25">
      <c r="A180">
        <v>15</v>
      </c>
      <c r="B180" s="4" t="s">
        <v>15</v>
      </c>
      <c r="C180" s="2">
        <v>2016</v>
      </c>
      <c r="D180">
        <v>31</v>
      </c>
      <c r="E180" s="4" t="s">
        <v>15</v>
      </c>
      <c r="F180" s="2">
        <v>2016</v>
      </c>
      <c r="H180" s="7">
        <f>K168*16/30</f>
        <v>26659.209545115584</v>
      </c>
      <c r="L180" s="52">
        <v>42460</v>
      </c>
      <c r="M180" s="7">
        <f>$K$168*3</f>
        <v>149958.05369127516</v>
      </c>
      <c r="O180" s="5">
        <v>42536</v>
      </c>
      <c r="P180" s="26" t="s">
        <v>89</v>
      </c>
      <c r="Q180" s="9">
        <f>SUM(H181:H185)</f>
        <v>150023.67636092467</v>
      </c>
      <c r="R180" s="9">
        <v>149958.04999999999</v>
      </c>
      <c r="S180" s="39">
        <f>R180-Q180</f>
        <v>-65.626360924681649</v>
      </c>
    </row>
    <row r="181" spans="1:28" x14ac:dyDescent="0.25">
      <c r="A181">
        <v>1</v>
      </c>
      <c r="B181" s="4" t="s">
        <v>16</v>
      </c>
      <c r="C181" s="2">
        <v>2016</v>
      </c>
      <c r="D181">
        <v>14</v>
      </c>
      <c r="E181" s="4" t="s">
        <v>16</v>
      </c>
      <c r="F181" s="2">
        <v>2016</v>
      </c>
      <c r="H181" s="7">
        <f>K168*14/30</f>
        <v>23326.808351976139</v>
      </c>
      <c r="I181" s="33"/>
      <c r="J181" s="33"/>
      <c r="O181" s="33"/>
    </row>
    <row r="182" spans="1:28" x14ac:dyDescent="0.25">
      <c r="A182">
        <v>15</v>
      </c>
      <c r="B182" s="4" t="s">
        <v>16</v>
      </c>
      <c r="C182" s="2">
        <v>2016</v>
      </c>
      <c r="D182">
        <v>14</v>
      </c>
      <c r="E182" s="4" t="s">
        <v>17</v>
      </c>
      <c r="F182" s="2">
        <v>2016</v>
      </c>
      <c r="H182" s="7">
        <f>K168</f>
        <v>49986.017897091719</v>
      </c>
    </row>
    <row r="183" spans="1:28" x14ac:dyDescent="0.25">
      <c r="A183">
        <v>15</v>
      </c>
      <c r="B183" s="4" t="s">
        <v>17</v>
      </c>
      <c r="C183" s="2">
        <v>2016</v>
      </c>
      <c r="D183">
        <v>31</v>
      </c>
      <c r="E183" s="4" t="s">
        <v>17</v>
      </c>
      <c r="F183" s="2">
        <v>2016</v>
      </c>
      <c r="H183" s="7">
        <f>K168*16/30</f>
        <v>26659.209545115584</v>
      </c>
      <c r="P183" s="9"/>
      <c r="U183" s="9"/>
      <c r="V183" s="9"/>
    </row>
    <row r="184" spans="1:28" x14ac:dyDescent="0.25">
      <c r="A184">
        <v>1</v>
      </c>
      <c r="B184" s="4" t="s">
        <v>6</v>
      </c>
      <c r="C184" s="2">
        <v>2016</v>
      </c>
      <c r="D184">
        <v>14</v>
      </c>
      <c r="E184" s="4" t="s">
        <v>6</v>
      </c>
      <c r="F184" s="2">
        <v>2016</v>
      </c>
      <c r="H184" s="7">
        <f>K168*14/30</f>
        <v>23326.808351976139</v>
      </c>
      <c r="P184" s="9"/>
      <c r="U184" s="56" t="s">
        <v>69</v>
      </c>
      <c r="V184" s="9">
        <f>SUM(H168:H184)</f>
        <v>599832.21476510062</v>
      </c>
    </row>
    <row r="185" spans="1:28" x14ac:dyDescent="0.25">
      <c r="A185" s="347">
        <v>15</v>
      </c>
      <c r="B185" s="348" t="s">
        <v>6</v>
      </c>
      <c r="C185" s="349">
        <v>2016</v>
      </c>
      <c r="D185" s="347">
        <v>30</v>
      </c>
      <c r="E185" s="348" t="s">
        <v>6</v>
      </c>
      <c r="F185" s="349">
        <v>2016</v>
      </c>
      <c r="G185" s="347"/>
      <c r="H185" s="350">
        <f>K185*16/30</f>
        <v>26724.832214765098</v>
      </c>
      <c r="I185" s="351" t="s">
        <v>58</v>
      </c>
      <c r="J185" s="351">
        <v>1629</v>
      </c>
      <c r="K185" s="350">
        <f>$K$134*J185/$J$134</f>
        <v>50109.060402684561</v>
      </c>
      <c r="L185" s="352">
        <v>42521</v>
      </c>
      <c r="M185" s="350">
        <f>$K$185*3</f>
        <v>150327.18120805369</v>
      </c>
      <c r="N185" s="353">
        <f>(K185/K168)-1</f>
        <v>2.461538461538515E-3</v>
      </c>
      <c r="O185" s="354">
        <v>42901</v>
      </c>
      <c r="P185" s="357" t="s">
        <v>88</v>
      </c>
      <c r="Q185" s="356">
        <f>SUM(H186:H189)</f>
        <v>150327.18120805369</v>
      </c>
      <c r="R185" s="356">
        <v>150327.18</v>
      </c>
      <c r="S185" s="356">
        <f>R185-Q185</f>
        <v>-1.2080536980647594E-3</v>
      </c>
      <c r="T185" s="356">
        <v>64.900000000000006</v>
      </c>
      <c r="U185" s="356"/>
      <c r="V185" s="356"/>
      <c r="W185" s="356">
        <v>398.55</v>
      </c>
      <c r="X185" s="356"/>
      <c r="Y185" s="347"/>
      <c r="Z185" s="356"/>
      <c r="AA185" s="356"/>
    </row>
    <row r="186" spans="1:28" x14ac:dyDescent="0.25">
      <c r="A186">
        <v>1</v>
      </c>
      <c r="B186" s="4" t="s">
        <v>10</v>
      </c>
      <c r="C186" s="2">
        <v>2016</v>
      </c>
      <c r="D186">
        <v>14</v>
      </c>
      <c r="E186" s="4" t="s">
        <v>10</v>
      </c>
      <c r="F186" s="2">
        <v>2016</v>
      </c>
      <c r="H186" s="7">
        <f>K185*14/30</f>
        <v>23384.228187919463</v>
      </c>
      <c r="I186" s="33"/>
      <c r="J186" s="33"/>
      <c r="K186" s="40">
        <f>($H$6*J185)/$J$6</f>
        <v>53673.805601317959</v>
      </c>
      <c r="O186" s="33"/>
      <c r="P186" s="9"/>
      <c r="U186" s="9"/>
      <c r="V186" s="9"/>
    </row>
    <row r="187" spans="1:28" x14ac:dyDescent="0.25">
      <c r="A187">
        <v>15</v>
      </c>
      <c r="B187" s="4" t="s">
        <v>10</v>
      </c>
      <c r="C187" s="2">
        <v>2016</v>
      </c>
      <c r="D187">
        <v>14</v>
      </c>
      <c r="E187" s="4" t="s">
        <v>7</v>
      </c>
      <c r="F187" s="2">
        <v>2016</v>
      </c>
      <c r="H187" s="7">
        <f>K185</f>
        <v>50109.060402684561</v>
      </c>
      <c r="N187" s="359"/>
    </row>
    <row r="188" spans="1:28" x14ac:dyDescent="0.25">
      <c r="A188">
        <v>15</v>
      </c>
      <c r="B188" s="4" t="s">
        <v>7</v>
      </c>
      <c r="C188" s="2">
        <v>2016</v>
      </c>
      <c r="D188">
        <v>14</v>
      </c>
      <c r="E188" s="22" t="s">
        <v>8</v>
      </c>
      <c r="F188" s="2">
        <v>2016</v>
      </c>
      <c r="H188" s="7">
        <f>K185</f>
        <v>50109.060402684561</v>
      </c>
    </row>
    <row r="189" spans="1:28" x14ac:dyDescent="0.25">
      <c r="A189">
        <v>15</v>
      </c>
      <c r="B189" s="4" t="s">
        <v>8</v>
      </c>
      <c r="C189" s="2">
        <v>2016</v>
      </c>
      <c r="D189">
        <v>30</v>
      </c>
      <c r="E189" s="22" t="s">
        <v>8</v>
      </c>
      <c r="F189" s="2">
        <v>2016</v>
      </c>
      <c r="H189" s="7">
        <f>K185*16/30</f>
        <v>26724.832214765098</v>
      </c>
      <c r="I189" s="33"/>
      <c r="J189" s="33"/>
      <c r="L189" s="52">
        <v>42643</v>
      </c>
      <c r="M189" s="7">
        <f>$K$185*3</f>
        <v>150327.18120805369</v>
      </c>
      <c r="O189" s="5">
        <v>42901</v>
      </c>
      <c r="P189" s="26" t="s">
        <v>87</v>
      </c>
      <c r="Q189" s="9">
        <f>SUM(H190:H193)</f>
        <v>150327.18120805369</v>
      </c>
      <c r="R189" s="56">
        <v>150327.18</v>
      </c>
      <c r="S189" s="39">
        <f>R189-Q189</f>
        <v>-1.2080536980647594E-3</v>
      </c>
      <c r="X189" s="9">
        <v>24895</v>
      </c>
      <c r="Z189" s="9">
        <v>7251</v>
      </c>
      <c r="AA189" s="9">
        <v>17644</v>
      </c>
      <c r="AB189" s="1">
        <v>42670</v>
      </c>
    </row>
    <row r="190" spans="1:28" x14ac:dyDescent="0.25">
      <c r="A190">
        <v>1</v>
      </c>
      <c r="B190" s="22" t="s">
        <v>9</v>
      </c>
      <c r="C190" s="2">
        <v>2016</v>
      </c>
      <c r="D190">
        <v>14</v>
      </c>
      <c r="E190" s="22" t="s">
        <v>9</v>
      </c>
      <c r="F190" s="2">
        <v>2016</v>
      </c>
      <c r="H190" s="7">
        <f>K185*14/30</f>
        <v>23384.228187919463</v>
      </c>
      <c r="I190" s="49"/>
      <c r="J190" s="49"/>
      <c r="L190" s="52"/>
      <c r="O190" s="49"/>
    </row>
    <row r="191" spans="1:28" x14ac:dyDescent="0.25">
      <c r="A191">
        <v>15</v>
      </c>
      <c r="B191" s="4" t="s">
        <v>9</v>
      </c>
      <c r="C191" s="2">
        <v>2016</v>
      </c>
      <c r="D191">
        <v>14</v>
      </c>
      <c r="E191" s="4" t="s">
        <v>11</v>
      </c>
      <c r="F191" s="2">
        <v>2016</v>
      </c>
      <c r="H191" s="7">
        <f>K185</f>
        <v>50109.060402684561</v>
      </c>
    </row>
    <row r="192" spans="1:28" x14ac:dyDescent="0.25">
      <c r="A192">
        <v>15</v>
      </c>
      <c r="B192" s="4" t="s">
        <v>11</v>
      </c>
      <c r="C192" s="2">
        <v>2016</v>
      </c>
      <c r="D192">
        <v>14</v>
      </c>
      <c r="E192" s="4" t="s">
        <v>12</v>
      </c>
      <c r="F192" s="2">
        <v>2016</v>
      </c>
      <c r="H192" s="7">
        <f>K185</f>
        <v>50109.060402684561</v>
      </c>
    </row>
    <row r="193" spans="1:28" x14ac:dyDescent="0.25">
      <c r="A193">
        <v>15</v>
      </c>
      <c r="B193" s="4" t="s">
        <v>12</v>
      </c>
      <c r="C193" s="2">
        <v>2016</v>
      </c>
      <c r="D193">
        <v>31</v>
      </c>
      <c r="E193" s="4" t="s">
        <v>12</v>
      </c>
      <c r="F193" s="2">
        <v>2016</v>
      </c>
      <c r="H193" s="7">
        <f>K185*16/30</f>
        <v>26724.832214765098</v>
      </c>
      <c r="L193" s="52">
        <v>42735</v>
      </c>
      <c r="M193" s="7">
        <f>$K$185*3</f>
        <v>150327.18120805369</v>
      </c>
      <c r="O193" s="5">
        <v>42901</v>
      </c>
      <c r="P193" s="56" t="s">
        <v>86</v>
      </c>
      <c r="Q193" s="9">
        <f>SUM(H194:H197)</f>
        <v>150327.18120805369</v>
      </c>
      <c r="R193" s="9">
        <v>150327.18</v>
      </c>
      <c r="S193" s="39">
        <f>R193-Q193</f>
        <v>-1.2080536980647594E-3</v>
      </c>
      <c r="U193" s="56" t="s">
        <v>70</v>
      </c>
      <c r="V193" s="9">
        <f>SUM(H177:H193)</f>
        <v>600636.09246830724</v>
      </c>
    </row>
    <row r="194" spans="1:28" x14ac:dyDescent="0.25">
      <c r="A194">
        <v>1</v>
      </c>
      <c r="B194" s="4" t="s">
        <v>13</v>
      </c>
      <c r="C194" s="2">
        <v>2017</v>
      </c>
      <c r="D194">
        <v>14</v>
      </c>
      <c r="E194" s="4" t="s">
        <v>13</v>
      </c>
      <c r="F194" s="2">
        <v>2017</v>
      </c>
      <c r="H194" s="7">
        <f>K185*14/30</f>
        <v>23384.228187919463</v>
      </c>
      <c r="I194" s="33"/>
      <c r="J194" s="33"/>
      <c r="O194" s="33"/>
    </row>
    <row r="195" spans="1:28" x14ac:dyDescent="0.25">
      <c r="A195">
        <v>15</v>
      </c>
      <c r="B195" s="4" t="s">
        <v>13</v>
      </c>
      <c r="C195" s="2">
        <v>2017</v>
      </c>
      <c r="D195">
        <v>14</v>
      </c>
      <c r="E195" s="4" t="s">
        <v>14</v>
      </c>
      <c r="F195" s="2">
        <v>2017</v>
      </c>
      <c r="H195" s="7">
        <f>K185</f>
        <v>50109.060402684561</v>
      </c>
    </row>
    <row r="196" spans="1:28" x14ac:dyDescent="0.25">
      <c r="A196">
        <v>15</v>
      </c>
      <c r="B196" s="4" t="s">
        <v>14</v>
      </c>
      <c r="C196" s="2">
        <v>2017</v>
      </c>
      <c r="D196">
        <v>14</v>
      </c>
      <c r="E196" s="4" t="s">
        <v>15</v>
      </c>
      <c r="F196" s="2">
        <v>2017</v>
      </c>
      <c r="H196" s="7">
        <f>K185</f>
        <v>50109.060402684561</v>
      </c>
    </row>
    <row r="197" spans="1:28" x14ac:dyDescent="0.25">
      <c r="A197">
        <v>15</v>
      </c>
      <c r="B197" s="4" t="s">
        <v>15</v>
      </c>
      <c r="C197" s="2">
        <v>2017</v>
      </c>
      <c r="D197">
        <v>31</v>
      </c>
      <c r="E197" s="4" t="s">
        <v>15</v>
      </c>
      <c r="F197" s="2">
        <v>2017</v>
      </c>
      <c r="H197" s="7">
        <f>K185*16/30</f>
        <v>26724.832214765098</v>
      </c>
      <c r="L197" s="52">
        <v>42825</v>
      </c>
      <c r="M197" s="7">
        <f>$K$185*3</f>
        <v>150327.18120805369</v>
      </c>
      <c r="O197" s="5">
        <v>42901</v>
      </c>
      <c r="P197" s="26" t="s">
        <v>85</v>
      </c>
      <c r="Q197" s="9">
        <f>SUM(H198:H202)</f>
        <v>150589.67188665175</v>
      </c>
      <c r="R197" s="9">
        <v>150327.18</v>
      </c>
      <c r="S197" s="39">
        <f>R197-Q197</f>
        <v>-262.49188665175461</v>
      </c>
    </row>
    <row r="198" spans="1:28" x14ac:dyDescent="0.25">
      <c r="A198">
        <v>1</v>
      </c>
      <c r="B198" s="4" t="s">
        <v>16</v>
      </c>
      <c r="C198" s="2">
        <v>2017</v>
      </c>
      <c r="D198">
        <v>14</v>
      </c>
      <c r="E198" s="4" t="s">
        <v>16</v>
      </c>
      <c r="F198" s="2">
        <v>2017</v>
      </c>
      <c r="H198" s="7">
        <f>K185*14/30</f>
        <v>23384.228187919463</v>
      </c>
    </row>
    <row r="199" spans="1:28" x14ac:dyDescent="0.25">
      <c r="A199">
        <v>15</v>
      </c>
      <c r="B199" s="4" t="s">
        <v>16</v>
      </c>
      <c r="C199" s="2">
        <v>2017</v>
      </c>
      <c r="D199">
        <v>14</v>
      </c>
      <c r="E199" s="4" t="s">
        <v>17</v>
      </c>
      <c r="F199" s="2">
        <v>2017</v>
      </c>
      <c r="H199" s="7">
        <f>K185</f>
        <v>50109.060402684561</v>
      </c>
      <c r="I199" s="34"/>
      <c r="J199" s="34"/>
      <c r="O199" s="34"/>
    </row>
    <row r="200" spans="1:28" x14ac:dyDescent="0.25">
      <c r="A200">
        <v>15</v>
      </c>
      <c r="B200" s="4" t="s">
        <v>17</v>
      </c>
      <c r="C200" s="2">
        <v>2017</v>
      </c>
      <c r="D200">
        <v>31</v>
      </c>
      <c r="E200" s="4" t="s">
        <v>17</v>
      </c>
      <c r="F200" s="2">
        <v>2017</v>
      </c>
      <c r="H200" s="7">
        <f>K185*16/30</f>
        <v>26724.832214765098</v>
      </c>
      <c r="P200" s="9"/>
      <c r="U200" s="9"/>
      <c r="V200" s="9"/>
    </row>
    <row r="201" spans="1:28" x14ac:dyDescent="0.25">
      <c r="A201">
        <v>1</v>
      </c>
      <c r="B201" s="4" t="s">
        <v>6</v>
      </c>
      <c r="C201" s="2">
        <v>2017</v>
      </c>
      <c r="D201">
        <v>14</v>
      </c>
      <c r="E201" s="4" t="s">
        <v>6</v>
      </c>
      <c r="F201" s="2">
        <v>2017</v>
      </c>
      <c r="H201" s="7">
        <f>K185*14/30</f>
        <v>23384.228187919463</v>
      </c>
      <c r="P201" s="9"/>
      <c r="U201" s="56" t="s">
        <v>71</v>
      </c>
      <c r="V201" s="9">
        <f>SUM(H185:H201)</f>
        <v>601308.72483221476</v>
      </c>
    </row>
    <row r="202" spans="1:28" x14ac:dyDescent="0.25">
      <c r="A202" s="347">
        <v>15</v>
      </c>
      <c r="B202" s="348" t="s">
        <v>6</v>
      </c>
      <c r="C202" s="349">
        <v>2017</v>
      </c>
      <c r="D202" s="347">
        <v>30</v>
      </c>
      <c r="E202" s="348" t="s">
        <v>6</v>
      </c>
      <c r="F202" s="349">
        <v>2017</v>
      </c>
      <c r="G202" s="347"/>
      <c r="H202" s="350">
        <f>K202*16/30</f>
        <v>26987.322893363158</v>
      </c>
      <c r="I202" s="351" t="s">
        <v>59</v>
      </c>
      <c r="J202" s="351">
        <v>1645</v>
      </c>
      <c r="K202" s="350">
        <f>$K$134*J202/$J$134</f>
        <v>50601.230425055925</v>
      </c>
      <c r="L202" s="352">
        <v>42886</v>
      </c>
      <c r="M202" s="350">
        <f>$K$202*3</f>
        <v>151803.69127516777</v>
      </c>
      <c r="N202" s="353">
        <f>(K202/K185)-1</f>
        <v>9.821976672805377E-3</v>
      </c>
      <c r="O202" s="354">
        <v>43266</v>
      </c>
      <c r="P202" s="356" t="s">
        <v>81</v>
      </c>
      <c r="Q202" s="356">
        <f>SUM(H203:H206)</f>
        <v>151803.69127516777</v>
      </c>
      <c r="R202" s="356">
        <v>150327.18</v>
      </c>
      <c r="S202" s="356">
        <f>R202-Q202</f>
        <v>-1476.5112751677807</v>
      </c>
      <c r="T202" s="356"/>
      <c r="U202" s="356"/>
      <c r="V202" s="356"/>
      <c r="W202" s="356"/>
      <c r="X202" s="356"/>
      <c r="Y202" s="347"/>
      <c r="Z202" s="356"/>
      <c r="AA202" s="356"/>
    </row>
    <row r="203" spans="1:28" x14ac:dyDescent="0.25">
      <c r="A203">
        <v>1</v>
      </c>
      <c r="B203" s="4" t="s">
        <v>10</v>
      </c>
      <c r="C203" s="2">
        <v>2017</v>
      </c>
      <c r="D203">
        <v>14</v>
      </c>
      <c r="E203" s="4" t="s">
        <v>10</v>
      </c>
      <c r="F203" s="2">
        <v>2017</v>
      </c>
      <c r="H203" s="7">
        <f>K202*14/30</f>
        <v>23613.907531692763</v>
      </c>
      <c r="I203" s="33"/>
      <c r="J203" s="33"/>
      <c r="K203" s="40">
        <f>($H$6*J202)/$J$6</f>
        <v>54200.988467874791</v>
      </c>
      <c r="O203" s="33"/>
      <c r="P203" s="9"/>
      <c r="U203" s="9"/>
      <c r="V203" s="9"/>
    </row>
    <row r="204" spans="1:28" x14ac:dyDescent="0.25">
      <c r="A204">
        <v>15</v>
      </c>
      <c r="B204" s="4" t="s">
        <v>10</v>
      </c>
      <c r="C204" s="2">
        <v>2017</v>
      </c>
      <c r="D204">
        <v>14</v>
      </c>
      <c r="E204" s="4" t="s">
        <v>7</v>
      </c>
      <c r="F204" s="2">
        <v>2017</v>
      </c>
      <c r="H204" s="7">
        <f>K202</f>
        <v>50601.230425055925</v>
      </c>
      <c r="N204" s="359"/>
    </row>
    <row r="205" spans="1:28" x14ac:dyDescent="0.25">
      <c r="A205">
        <v>15</v>
      </c>
      <c r="B205" s="4" t="s">
        <v>7</v>
      </c>
      <c r="C205" s="2">
        <v>2017</v>
      </c>
      <c r="D205">
        <v>14</v>
      </c>
      <c r="E205" s="4" t="s">
        <v>8</v>
      </c>
      <c r="F205" s="2">
        <v>2017</v>
      </c>
      <c r="H205" s="7">
        <f>K202</f>
        <v>50601.230425055925</v>
      </c>
    </row>
    <row r="206" spans="1:28" x14ac:dyDescent="0.25">
      <c r="A206">
        <v>15</v>
      </c>
      <c r="B206" s="4" t="s">
        <v>8</v>
      </c>
      <c r="C206" s="2">
        <v>2017</v>
      </c>
      <c r="D206">
        <v>30</v>
      </c>
      <c r="E206" s="4" t="s">
        <v>8</v>
      </c>
      <c r="F206" s="2">
        <v>2017</v>
      </c>
      <c r="H206" s="7">
        <f>K202*16/30</f>
        <v>26987.322893363158</v>
      </c>
      <c r="L206" s="52">
        <v>43008</v>
      </c>
      <c r="M206" s="7">
        <f>$K$202*3</f>
        <v>151803.69127516777</v>
      </c>
      <c r="O206" s="5">
        <v>43266</v>
      </c>
      <c r="P206" t="s">
        <v>77</v>
      </c>
      <c r="Q206" s="9">
        <f>SUM(H207:H210)</f>
        <v>151803.69127516777</v>
      </c>
      <c r="R206" s="9">
        <v>150327.18</v>
      </c>
      <c r="S206" s="39">
        <f>R206-Q206</f>
        <v>-1476.5112751677807</v>
      </c>
      <c r="X206" s="9">
        <v>25234</v>
      </c>
      <c r="Y206" s="9"/>
      <c r="Z206" s="9">
        <v>7347</v>
      </c>
      <c r="AA206" s="9">
        <v>17887</v>
      </c>
      <c r="AB206" s="1">
        <v>43034</v>
      </c>
    </row>
    <row r="207" spans="1:28" x14ac:dyDescent="0.25">
      <c r="A207">
        <v>1</v>
      </c>
      <c r="B207" s="4" t="s">
        <v>9</v>
      </c>
      <c r="C207" s="2">
        <v>2017</v>
      </c>
      <c r="D207">
        <v>14</v>
      </c>
      <c r="E207" s="4" t="s">
        <v>9</v>
      </c>
      <c r="F207" s="2">
        <v>2017</v>
      </c>
      <c r="H207" s="7">
        <f>K202*14/30</f>
        <v>23613.907531692763</v>
      </c>
      <c r="I207" s="33"/>
      <c r="J207" s="33"/>
      <c r="O207" s="33"/>
    </row>
    <row r="208" spans="1:28" x14ac:dyDescent="0.25">
      <c r="A208">
        <v>15</v>
      </c>
      <c r="B208" s="4" t="s">
        <v>9</v>
      </c>
      <c r="C208" s="2">
        <v>2017</v>
      </c>
      <c r="D208">
        <v>14</v>
      </c>
      <c r="E208" s="4" t="s">
        <v>11</v>
      </c>
      <c r="F208" s="2">
        <v>2017</v>
      </c>
      <c r="H208" s="7">
        <f>K202</f>
        <v>50601.230425055925</v>
      </c>
    </row>
    <row r="209" spans="1:28" x14ac:dyDescent="0.25">
      <c r="A209">
        <v>15</v>
      </c>
      <c r="B209" s="4" t="s">
        <v>11</v>
      </c>
      <c r="C209" s="2">
        <v>2017</v>
      </c>
      <c r="D209">
        <v>14</v>
      </c>
      <c r="E209" s="4" t="s">
        <v>12</v>
      </c>
      <c r="F209" s="2">
        <v>2017</v>
      </c>
      <c r="H209" s="7">
        <f>K202</f>
        <v>50601.230425055925</v>
      </c>
    </row>
    <row r="210" spans="1:28" x14ac:dyDescent="0.25">
      <c r="A210">
        <v>15</v>
      </c>
      <c r="B210" s="4" t="s">
        <v>12</v>
      </c>
      <c r="C210" s="2">
        <v>2017</v>
      </c>
      <c r="D210">
        <v>31</v>
      </c>
      <c r="E210" s="4" t="s">
        <v>12</v>
      </c>
      <c r="F210" s="2">
        <v>2017</v>
      </c>
      <c r="H210" s="7">
        <f>K202*16/30</f>
        <v>26987.322893363158</v>
      </c>
      <c r="L210" s="52">
        <v>43100</v>
      </c>
      <c r="M210" s="7">
        <f>$K$202*3</f>
        <v>151803.69127516777</v>
      </c>
      <c r="O210" s="5">
        <v>43266</v>
      </c>
      <c r="P210" s="9" t="s">
        <v>84</v>
      </c>
      <c r="Q210" s="9">
        <f>SUM(H211:H214)</f>
        <v>151803.69127516777</v>
      </c>
      <c r="R210" s="9">
        <v>151803.69</v>
      </c>
      <c r="S210" s="39">
        <f>R210-Q210</f>
        <v>-1.2751677713822573E-3</v>
      </c>
      <c r="T210" s="9">
        <v>3212.63</v>
      </c>
      <c r="U210" s="56" t="s">
        <v>72</v>
      </c>
      <c r="V210" s="9">
        <f>SUM(H194:H210)</f>
        <v>604524.23564504099</v>
      </c>
      <c r="W210" s="9">
        <v>1594.2</v>
      </c>
      <c r="X210" s="9">
        <v>6300</v>
      </c>
      <c r="Y210" s="9"/>
    </row>
    <row r="211" spans="1:28" x14ac:dyDescent="0.25">
      <c r="A211">
        <v>1</v>
      </c>
      <c r="B211" s="22" t="s">
        <v>13</v>
      </c>
      <c r="C211" s="2">
        <v>2018</v>
      </c>
      <c r="D211">
        <v>14</v>
      </c>
      <c r="E211" s="4" t="s">
        <v>13</v>
      </c>
      <c r="F211" s="2">
        <v>2018</v>
      </c>
      <c r="H211" s="7">
        <f>K202*14/30</f>
        <v>23613.907531692763</v>
      </c>
      <c r="I211" s="33"/>
      <c r="J211" s="33"/>
      <c r="O211" s="33"/>
      <c r="Q211" s="9"/>
    </row>
    <row r="212" spans="1:28" x14ac:dyDescent="0.25">
      <c r="A212">
        <v>15</v>
      </c>
      <c r="B212" s="4" t="s">
        <v>13</v>
      </c>
      <c r="C212" s="2">
        <v>2018</v>
      </c>
      <c r="D212">
        <v>14</v>
      </c>
      <c r="E212" s="4" t="s">
        <v>14</v>
      </c>
      <c r="F212" s="2">
        <v>2018</v>
      </c>
      <c r="H212" s="7">
        <f>K202</f>
        <v>50601.230425055925</v>
      </c>
    </row>
    <row r="213" spans="1:28" x14ac:dyDescent="0.25">
      <c r="A213">
        <v>15</v>
      </c>
      <c r="B213" s="4" t="s">
        <v>14</v>
      </c>
      <c r="C213" s="2">
        <v>2018</v>
      </c>
      <c r="D213">
        <v>14</v>
      </c>
      <c r="E213" s="4" t="s">
        <v>15</v>
      </c>
      <c r="F213" s="2">
        <v>2018</v>
      </c>
      <c r="H213" s="7">
        <f>K202</f>
        <v>50601.230425055925</v>
      </c>
    </row>
    <row r="214" spans="1:28" x14ac:dyDescent="0.25">
      <c r="A214">
        <v>15</v>
      </c>
      <c r="B214" s="4" t="s">
        <v>15</v>
      </c>
      <c r="C214" s="2">
        <v>2018</v>
      </c>
      <c r="D214">
        <v>31</v>
      </c>
      <c r="E214" s="4" t="s">
        <v>15</v>
      </c>
      <c r="F214" s="2">
        <v>2018</v>
      </c>
      <c r="H214" s="7">
        <f>K202*16/30</f>
        <v>26987.322893363158</v>
      </c>
      <c r="I214" s="10"/>
      <c r="J214" s="33"/>
      <c r="L214" s="52">
        <v>43190</v>
      </c>
      <c r="M214" s="7">
        <f>$K$202*3</f>
        <v>151803.69127516777</v>
      </c>
      <c r="O214" s="5">
        <v>43266</v>
      </c>
      <c r="P214" t="s">
        <v>78</v>
      </c>
      <c r="Q214" s="9">
        <f>SUM(H215:H219)</f>
        <v>152164.61595824012</v>
      </c>
      <c r="R214" s="9">
        <v>151803.69</v>
      </c>
      <c r="S214" s="9">
        <f>R214-Q214</f>
        <v>-360.92595824011369</v>
      </c>
      <c r="W214" s="9">
        <v>-1992.75</v>
      </c>
      <c r="X214" s="9">
        <f>6300</f>
        <v>6300</v>
      </c>
    </row>
    <row r="215" spans="1:28" x14ac:dyDescent="0.25">
      <c r="A215">
        <v>1</v>
      </c>
      <c r="B215" s="4" t="s">
        <v>16</v>
      </c>
      <c r="C215" s="2">
        <v>2018</v>
      </c>
      <c r="D215">
        <v>14</v>
      </c>
      <c r="E215" s="4" t="s">
        <v>16</v>
      </c>
      <c r="F215" s="2">
        <v>2018</v>
      </c>
      <c r="H215" s="7">
        <f>K202*14/30</f>
        <v>23613.907531692763</v>
      </c>
      <c r="Y215" s="9">
        <v>3577.4</v>
      </c>
    </row>
    <row r="216" spans="1:28" x14ac:dyDescent="0.25">
      <c r="A216">
        <v>15</v>
      </c>
      <c r="B216" s="4" t="s">
        <v>16</v>
      </c>
      <c r="C216" s="2">
        <v>2018</v>
      </c>
      <c r="D216">
        <v>14</v>
      </c>
      <c r="E216" s="4" t="s">
        <v>17</v>
      </c>
      <c r="F216" s="2">
        <v>2018</v>
      </c>
      <c r="H216" s="7">
        <f>K202</f>
        <v>50601.230425055925</v>
      </c>
    </row>
    <row r="217" spans="1:28" x14ac:dyDescent="0.25">
      <c r="A217">
        <v>15</v>
      </c>
      <c r="B217" s="4" t="s">
        <v>17</v>
      </c>
      <c r="C217" s="2">
        <v>2018</v>
      </c>
      <c r="D217">
        <v>31</v>
      </c>
      <c r="E217" s="4" t="s">
        <v>17</v>
      </c>
      <c r="F217" s="2">
        <v>2018</v>
      </c>
      <c r="H217" s="7">
        <f>K202*16/30</f>
        <v>26987.322893363158</v>
      </c>
      <c r="P217" s="9"/>
      <c r="U217" s="9"/>
      <c r="V217" s="9"/>
    </row>
    <row r="218" spans="1:28" x14ac:dyDescent="0.25">
      <c r="A218">
        <v>1</v>
      </c>
      <c r="B218" s="4" t="s">
        <v>6</v>
      </c>
      <c r="C218" s="2">
        <v>2018</v>
      </c>
      <c r="D218">
        <v>14</v>
      </c>
      <c r="E218" s="4" t="s">
        <v>6</v>
      </c>
      <c r="F218" s="2">
        <v>2018</v>
      </c>
      <c r="H218" s="7">
        <f>K202*14/30</f>
        <v>23613.907531692763</v>
      </c>
      <c r="P218" s="9"/>
      <c r="U218" s="56" t="s">
        <v>73</v>
      </c>
      <c r="V218" s="9">
        <f>SUM(H202:H218)</f>
        <v>607214.76510067109</v>
      </c>
    </row>
    <row r="219" spans="1:28" x14ac:dyDescent="0.25">
      <c r="A219" s="347">
        <v>15</v>
      </c>
      <c r="B219" s="348" t="s">
        <v>6</v>
      </c>
      <c r="C219" s="349">
        <v>2018</v>
      </c>
      <c r="D219" s="347">
        <v>30</v>
      </c>
      <c r="E219" s="348" t="s">
        <v>6</v>
      </c>
      <c r="F219" s="349">
        <v>2018</v>
      </c>
      <c r="G219" s="347"/>
      <c r="H219" s="350">
        <f>K219*16/30</f>
        <v>27348.247576435493</v>
      </c>
      <c r="I219" s="351" t="s">
        <v>60</v>
      </c>
      <c r="J219" s="351">
        <v>1667</v>
      </c>
      <c r="K219" s="350">
        <f>$K$134*J219/$J$134</f>
        <v>51277.964205816548</v>
      </c>
      <c r="L219" s="352">
        <v>43251</v>
      </c>
      <c r="M219" s="350">
        <f>$K$219*3</f>
        <v>153833.89261744963</v>
      </c>
      <c r="N219" s="353">
        <f>(K219/K202)-1</f>
        <v>1.3373860182370745E-2</v>
      </c>
      <c r="O219" s="358">
        <v>43631</v>
      </c>
      <c r="P219" s="356" t="s">
        <v>79</v>
      </c>
      <c r="Q219" s="356">
        <f>SUM(H220:H223)</f>
        <v>153833.89261744966</v>
      </c>
      <c r="R219" s="356">
        <v>153833.89000000001</v>
      </c>
      <c r="S219" s="356">
        <f>R219-Q219</f>
        <v>-2.6174496451858431E-3</v>
      </c>
      <c r="T219" s="356">
        <v>356.96</v>
      </c>
      <c r="U219" s="356"/>
      <c r="V219" s="356"/>
      <c r="W219" s="356"/>
      <c r="X219" s="356">
        <v>6300</v>
      </c>
      <c r="Y219" s="356"/>
      <c r="Z219" s="356"/>
      <c r="AA219" s="356"/>
    </row>
    <row r="220" spans="1:28" x14ac:dyDescent="0.25">
      <c r="A220">
        <v>1</v>
      </c>
      <c r="B220" s="4" t="s">
        <v>10</v>
      </c>
      <c r="C220" s="2">
        <v>2018</v>
      </c>
      <c r="D220">
        <v>14</v>
      </c>
      <c r="E220" s="4" t="s">
        <v>10</v>
      </c>
      <c r="F220" s="2">
        <v>2018</v>
      </c>
      <c r="H220" s="7">
        <f>K219*14/30</f>
        <v>23929.716629381055</v>
      </c>
      <c r="I220" s="49"/>
      <c r="J220" s="49"/>
      <c r="K220" s="40">
        <f>($H$6*J219)/$J$6</f>
        <v>54925.864909390446</v>
      </c>
      <c r="L220" s="52"/>
      <c r="N220" s="11"/>
      <c r="O220" s="48"/>
      <c r="P220" s="9"/>
      <c r="U220" s="9"/>
      <c r="V220" s="9"/>
      <c r="X220" s="9">
        <v>6927</v>
      </c>
      <c r="Y220" s="39">
        <v>5165.3999999999996</v>
      </c>
    </row>
    <row r="221" spans="1:28" x14ac:dyDescent="0.25">
      <c r="A221">
        <v>15</v>
      </c>
      <c r="B221" s="4" t="s">
        <v>10</v>
      </c>
      <c r="C221" s="2">
        <v>2018</v>
      </c>
      <c r="D221">
        <v>14</v>
      </c>
      <c r="E221" s="4" t="s">
        <v>7</v>
      </c>
      <c r="F221" s="2">
        <v>2018</v>
      </c>
      <c r="H221" s="7">
        <f>K219</f>
        <v>51277.964205816548</v>
      </c>
      <c r="K221" s="40"/>
      <c r="N221" s="359"/>
    </row>
    <row r="222" spans="1:28" x14ac:dyDescent="0.25">
      <c r="A222">
        <v>15</v>
      </c>
      <c r="B222" s="4" t="s">
        <v>7</v>
      </c>
      <c r="C222" s="2">
        <v>2018</v>
      </c>
      <c r="D222">
        <v>14</v>
      </c>
      <c r="E222" s="4" t="s">
        <v>8</v>
      </c>
      <c r="F222" s="2">
        <v>2018</v>
      </c>
      <c r="H222" s="7">
        <f>K219</f>
        <v>51277.964205816548</v>
      </c>
    </row>
    <row r="223" spans="1:28" x14ac:dyDescent="0.25">
      <c r="A223">
        <v>15</v>
      </c>
      <c r="B223" s="4" t="s">
        <v>8</v>
      </c>
      <c r="C223" s="2">
        <v>2018</v>
      </c>
      <c r="D223">
        <v>30</v>
      </c>
      <c r="E223" s="4" t="s">
        <v>8</v>
      </c>
      <c r="F223" s="2">
        <v>2018</v>
      </c>
      <c r="H223" s="7">
        <f>K219*16/30</f>
        <v>27348.247576435493</v>
      </c>
      <c r="L223" s="52">
        <v>43373</v>
      </c>
      <c r="M223" s="7">
        <f>$K$219*3</f>
        <v>153833.89261744963</v>
      </c>
      <c r="O223" s="5">
        <v>43631</v>
      </c>
      <c r="P223" t="s">
        <v>80</v>
      </c>
      <c r="Q223" s="9">
        <f>SUM(H224:H227)</f>
        <v>153833.89261744966</v>
      </c>
      <c r="R223" s="9">
        <v>153833.89000000001</v>
      </c>
      <c r="S223" s="39">
        <f>R223-Q223</f>
        <v>-2.6174496451858431E-3</v>
      </c>
      <c r="Z223" s="9">
        <v>7516</v>
      </c>
      <c r="AA223" s="9">
        <v>18311</v>
      </c>
      <c r="AB223" s="1">
        <v>43374</v>
      </c>
    </row>
    <row r="224" spans="1:28" x14ac:dyDescent="0.25">
      <c r="A224">
        <v>1</v>
      </c>
      <c r="B224" s="4" t="s">
        <v>9</v>
      </c>
      <c r="C224" s="2">
        <v>2018</v>
      </c>
      <c r="D224">
        <v>14</v>
      </c>
      <c r="E224" s="4" t="s">
        <v>9</v>
      </c>
      <c r="F224" s="2">
        <v>2018</v>
      </c>
      <c r="H224" s="7">
        <f>K219*14/30</f>
        <v>23929.716629381055</v>
      </c>
      <c r="I224" s="33"/>
      <c r="J224" s="33"/>
      <c r="O224" s="33"/>
    </row>
    <row r="225" spans="1:28" x14ac:dyDescent="0.25">
      <c r="A225">
        <v>15</v>
      </c>
      <c r="B225" s="4" t="s">
        <v>9</v>
      </c>
      <c r="C225" s="2">
        <v>2018</v>
      </c>
      <c r="D225">
        <v>14</v>
      </c>
      <c r="E225" s="4" t="s">
        <v>11</v>
      </c>
      <c r="F225" s="2">
        <v>2018</v>
      </c>
      <c r="H225" s="7">
        <f>K219</f>
        <v>51277.964205816548</v>
      </c>
    </row>
    <row r="226" spans="1:28" x14ac:dyDescent="0.25">
      <c r="A226">
        <v>15</v>
      </c>
      <c r="B226" s="4" t="s">
        <v>11</v>
      </c>
      <c r="C226" s="2">
        <v>2018</v>
      </c>
      <c r="D226">
        <v>14</v>
      </c>
      <c r="E226" s="4" t="s">
        <v>12</v>
      </c>
      <c r="F226" s="2">
        <v>2018</v>
      </c>
      <c r="H226" s="7">
        <f>K219</f>
        <v>51277.964205816548</v>
      </c>
    </row>
    <row r="227" spans="1:28" x14ac:dyDescent="0.25">
      <c r="A227">
        <v>15</v>
      </c>
      <c r="B227" s="4" t="s">
        <v>12</v>
      </c>
      <c r="C227" s="2">
        <v>2018</v>
      </c>
      <c r="D227">
        <v>31</v>
      </c>
      <c r="E227" s="4" t="s">
        <v>12</v>
      </c>
      <c r="F227" s="2">
        <v>2018</v>
      </c>
      <c r="H227" s="7">
        <f>K219*16/30</f>
        <v>27348.247576435493</v>
      </c>
      <c r="L227" s="52">
        <v>43465</v>
      </c>
      <c r="M227" s="7">
        <f>$K$219*3</f>
        <v>153833.89261744963</v>
      </c>
      <c r="O227" s="5">
        <v>43631</v>
      </c>
      <c r="P227" s="56" t="s">
        <v>140</v>
      </c>
      <c r="Q227" s="9">
        <f>SUM(H228:H231)</f>
        <v>153833.89261744966</v>
      </c>
      <c r="R227" s="9">
        <v>153833.89000000001</v>
      </c>
      <c r="S227" s="39">
        <f>R227-Q227</f>
        <v>-2.6174496451858431E-3</v>
      </c>
      <c r="U227" s="56" t="s">
        <v>74</v>
      </c>
      <c r="V227" s="9">
        <f>SUM(H211:H227)</f>
        <v>611636.09246830712</v>
      </c>
      <c r="X227" s="9">
        <v>8300</v>
      </c>
      <c r="Y227" s="9">
        <v>1660</v>
      </c>
    </row>
    <row r="228" spans="1:28" x14ac:dyDescent="0.25">
      <c r="A228">
        <v>1</v>
      </c>
      <c r="B228" s="22" t="s">
        <v>13</v>
      </c>
      <c r="C228" s="2">
        <v>2019</v>
      </c>
      <c r="D228">
        <v>14</v>
      </c>
      <c r="E228" s="4" t="s">
        <v>13</v>
      </c>
      <c r="F228" s="2">
        <v>2019</v>
      </c>
      <c r="H228" s="7">
        <f>K219*14/30</f>
        <v>23929.716629381055</v>
      </c>
      <c r="I228" s="185"/>
      <c r="J228" s="185"/>
      <c r="L228" s="184"/>
      <c r="O228" s="185"/>
      <c r="Q228" s="9"/>
    </row>
    <row r="229" spans="1:28" x14ac:dyDescent="0.25">
      <c r="A229">
        <v>15</v>
      </c>
      <c r="B229" s="4" t="s">
        <v>13</v>
      </c>
      <c r="C229" s="2">
        <v>2019</v>
      </c>
      <c r="D229">
        <v>14</v>
      </c>
      <c r="E229" s="4" t="s">
        <v>14</v>
      </c>
      <c r="F229" s="2">
        <v>2019</v>
      </c>
      <c r="H229" s="7">
        <f>K219</f>
        <v>51277.964205816548</v>
      </c>
      <c r="I229" s="185"/>
      <c r="J229" s="185"/>
      <c r="L229" s="184"/>
      <c r="O229" s="185"/>
    </row>
    <row r="230" spans="1:28" x14ac:dyDescent="0.25">
      <c r="A230">
        <v>15</v>
      </c>
      <c r="B230" s="4" t="s">
        <v>14</v>
      </c>
      <c r="C230" s="2">
        <v>2019</v>
      </c>
      <c r="D230">
        <v>14</v>
      </c>
      <c r="E230" s="4" t="s">
        <v>15</v>
      </c>
      <c r="F230" s="2">
        <v>2019</v>
      </c>
      <c r="H230" s="7">
        <f>K219</f>
        <v>51277.964205816548</v>
      </c>
      <c r="I230" s="185"/>
      <c r="J230" s="185"/>
      <c r="L230" s="184"/>
      <c r="O230" s="185"/>
    </row>
    <row r="231" spans="1:28" x14ac:dyDescent="0.25">
      <c r="A231">
        <v>15</v>
      </c>
      <c r="B231" s="4" t="s">
        <v>15</v>
      </c>
      <c r="C231" s="2">
        <v>2019</v>
      </c>
      <c r="D231">
        <v>31</v>
      </c>
      <c r="E231" s="4" t="s">
        <v>15</v>
      </c>
      <c r="F231" s="2">
        <v>2019</v>
      </c>
      <c r="H231" s="7">
        <f>K219*16/30</f>
        <v>27348.247576435493</v>
      </c>
      <c r="I231" s="10"/>
      <c r="J231" s="185"/>
      <c r="L231" s="52">
        <v>43555</v>
      </c>
      <c r="M231" s="7">
        <f>$K$219*3</f>
        <v>153833.89261744963</v>
      </c>
      <c r="O231" s="5">
        <v>43631</v>
      </c>
      <c r="P231" t="s">
        <v>121</v>
      </c>
      <c r="Q231" s="9">
        <f>SUM(H232:H236)</f>
        <v>154424.49664429529</v>
      </c>
      <c r="R231" s="9">
        <v>153833.89000000001</v>
      </c>
      <c r="S231" s="39">
        <f>R231-Q231</f>
        <v>-590.60664429527242</v>
      </c>
    </row>
    <row r="232" spans="1:28" x14ac:dyDescent="0.25">
      <c r="A232">
        <v>1</v>
      </c>
      <c r="B232" s="4" t="s">
        <v>16</v>
      </c>
      <c r="C232" s="2">
        <v>2019</v>
      </c>
      <c r="D232">
        <v>14</v>
      </c>
      <c r="E232" s="4" t="s">
        <v>16</v>
      </c>
      <c r="F232" s="2">
        <v>2019</v>
      </c>
      <c r="H232" s="7">
        <f>K219*14/30</f>
        <v>23929.716629381055</v>
      </c>
      <c r="I232" s="185"/>
      <c r="J232" s="185"/>
      <c r="L232" s="184"/>
      <c r="O232" s="185"/>
      <c r="X232" s="9">
        <v>8300</v>
      </c>
      <c r="Y232" s="9">
        <v>1660</v>
      </c>
    </row>
    <row r="233" spans="1:28" x14ac:dyDescent="0.25">
      <c r="A233">
        <v>15</v>
      </c>
      <c r="B233" s="4" t="s">
        <v>16</v>
      </c>
      <c r="C233" s="2">
        <v>2019</v>
      </c>
      <c r="D233">
        <v>14</v>
      </c>
      <c r="E233" s="4" t="s">
        <v>17</v>
      </c>
      <c r="F233" s="2">
        <v>2019</v>
      </c>
      <c r="H233" s="7">
        <f>K219</f>
        <v>51277.964205816548</v>
      </c>
      <c r="I233" s="185"/>
      <c r="J233" s="185"/>
      <c r="L233" s="184"/>
      <c r="O233" s="185"/>
    </row>
    <row r="234" spans="1:28" x14ac:dyDescent="0.25">
      <c r="A234">
        <v>15</v>
      </c>
      <c r="B234" s="4" t="s">
        <v>17</v>
      </c>
      <c r="C234" s="2">
        <v>2019</v>
      </c>
      <c r="D234">
        <v>31</v>
      </c>
      <c r="E234" s="4" t="s">
        <v>17</v>
      </c>
      <c r="F234" s="2">
        <v>2019</v>
      </c>
      <c r="H234" s="7">
        <f>K219*16/30</f>
        <v>27348.247576435493</v>
      </c>
      <c r="I234" s="185"/>
      <c r="J234" s="185"/>
      <c r="L234" s="184"/>
      <c r="O234" s="185"/>
      <c r="P234" s="9"/>
      <c r="U234" s="9"/>
      <c r="V234" s="9"/>
    </row>
    <row r="235" spans="1:28" x14ac:dyDescent="0.25">
      <c r="A235">
        <v>1</v>
      </c>
      <c r="B235" s="4" t="s">
        <v>6</v>
      </c>
      <c r="C235" s="2">
        <v>2019</v>
      </c>
      <c r="D235">
        <v>14</v>
      </c>
      <c r="E235" s="4" t="s">
        <v>6</v>
      </c>
      <c r="F235" s="2">
        <v>2019</v>
      </c>
      <c r="H235" s="7">
        <f>K219*14/30</f>
        <v>23929.716629381055</v>
      </c>
      <c r="I235" s="185"/>
      <c r="J235" s="185"/>
      <c r="L235" s="184"/>
      <c r="O235" s="185"/>
      <c r="P235" s="9"/>
      <c r="U235" s="56" t="s">
        <v>175</v>
      </c>
      <c r="V235" s="9">
        <f>SUM(H219:H235)</f>
        <v>615335.57046979864</v>
      </c>
    </row>
    <row r="236" spans="1:28" x14ac:dyDescent="0.25">
      <c r="A236" s="347">
        <v>15</v>
      </c>
      <c r="B236" s="348" t="s">
        <v>6</v>
      </c>
      <c r="C236" s="349">
        <v>2019</v>
      </c>
      <c r="D236" s="347">
        <v>30</v>
      </c>
      <c r="E236" s="348" t="s">
        <v>6</v>
      </c>
      <c r="F236" s="349">
        <v>2019</v>
      </c>
      <c r="G236" s="347"/>
      <c r="H236" s="350">
        <f>K236*16/30</f>
        <v>27938.851603281135</v>
      </c>
      <c r="I236" s="351" t="s">
        <v>174</v>
      </c>
      <c r="J236" s="351">
        <v>1703</v>
      </c>
      <c r="K236" s="350">
        <f>$K$134*J236/$J$134</f>
        <v>52385.346756152125</v>
      </c>
      <c r="L236" s="352">
        <v>43616</v>
      </c>
      <c r="M236" s="350">
        <f>$K$236*3</f>
        <v>157156.04026845639</v>
      </c>
      <c r="N236" s="353">
        <f>(K236/K219)-1</f>
        <v>2.1595680863827349E-2</v>
      </c>
      <c r="O236" s="358">
        <v>43997</v>
      </c>
      <c r="P236" s="356" t="s">
        <v>120</v>
      </c>
      <c r="Q236" s="356">
        <f>SUM(H237:H240)</f>
        <v>157156.04026845639</v>
      </c>
      <c r="R236" s="356">
        <v>157156.04</v>
      </c>
      <c r="S236" s="356">
        <f>R236-Q236</f>
        <v>-2.6845638058148324E-4</v>
      </c>
      <c r="T236" s="356">
        <v>584.11</v>
      </c>
      <c r="U236" s="356"/>
      <c r="V236" s="356"/>
      <c r="W236" s="356"/>
      <c r="X236" s="356">
        <v>8300</v>
      </c>
      <c r="Y236" s="356">
        <v>1660</v>
      </c>
      <c r="Z236" s="356"/>
      <c r="AA236" s="356">
        <v>8300</v>
      </c>
    </row>
    <row r="237" spans="1:28" x14ac:dyDescent="0.25">
      <c r="A237">
        <v>1</v>
      </c>
      <c r="B237" s="4" t="s">
        <v>10</v>
      </c>
      <c r="C237" s="2">
        <v>2019</v>
      </c>
      <c r="D237">
        <v>14</v>
      </c>
      <c r="E237" s="4" t="s">
        <v>10</v>
      </c>
      <c r="F237" s="2">
        <v>2019</v>
      </c>
      <c r="H237" s="7">
        <f>K236*14/30</f>
        <v>24446.495152870993</v>
      </c>
      <c r="I237" s="185"/>
      <c r="J237" s="185"/>
      <c r="K237" s="40">
        <f>($H$6*J236)/$J$6</f>
        <v>56112.026359143325</v>
      </c>
      <c r="L237" s="52"/>
      <c r="N237" s="11"/>
      <c r="O237" s="48"/>
      <c r="P237" s="9"/>
      <c r="U237" s="9"/>
      <c r="V237" s="9"/>
      <c r="X237" s="9">
        <v>871</v>
      </c>
      <c r="Y237" s="9">
        <v>174.2</v>
      </c>
    </row>
    <row r="238" spans="1:28" x14ac:dyDescent="0.25">
      <c r="A238">
        <v>15</v>
      </c>
      <c r="B238" s="4" t="s">
        <v>10</v>
      </c>
      <c r="C238" s="2">
        <v>2019</v>
      </c>
      <c r="D238">
        <v>14</v>
      </c>
      <c r="E238" s="4" t="s">
        <v>7</v>
      </c>
      <c r="F238" s="2">
        <v>2019</v>
      </c>
      <c r="H238" s="7">
        <f>K236</f>
        <v>52385.346756152125</v>
      </c>
      <c r="I238" s="185"/>
      <c r="J238" s="185"/>
      <c r="K238" s="40"/>
      <c r="L238" s="184"/>
      <c r="N238" s="360"/>
      <c r="O238" s="185"/>
    </row>
    <row r="239" spans="1:28" x14ac:dyDescent="0.25">
      <c r="A239">
        <v>15</v>
      </c>
      <c r="B239" s="4" t="s">
        <v>7</v>
      </c>
      <c r="C239" s="2">
        <v>2019</v>
      </c>
      <c r="D239">
        <v>14</v>
      </c>
      <c r="E239" s="4" t="s">
        <v>8</v>
      </c>
      <c r="F239" s="2">
        <v>2019</v>
      </c>
      <c r="H239" s="7">
        <f>K236</f>
        <v>52385.346756152125</v>
      </c>
      <c r="I239" s="185"/>
      <c r="J239" s="185"/>
      <c r="L239" s="184"/>
      <c r="O239" s="185"/>
    </row>
    <row r="240" spans="1:28" x14ac:dyDescent="0.25">
      <c r="A240">
        <v>15</v>
      </c>
      <c r="B240" s="4" t="s">
        <v>8</v>
      </c>
      <c r="C240" s="2">
        <v>2019</v>
      </c>
      <c r="D240">
        <v>30</v>
      </c>
      <c r="E240" s="4" t="s">
        <v>8</v>
      </c>
      <c r="F240" s="2">
        <v>2019</v>
      </c>
      <c r="H240" s="7">
        <f>K236*16/30</f>
        <v>27938.851603281135</v>
      </c>
      <c r="I240" s="185"/>
      <c r="J240" s="185"/>
      <c r="L240" s="52">
        <v>43738</v>
      </c>
      <c r="M240" s="7">
        <f>$K$236*3</f>
        <v>157156.04026845639</v>
      </c>
      <c r="O240" s="5">
        <v>43997</v>
      </c>
      <c r="P240" t="s">
        <v>131</v>
      </c>
      <c r="Q240" s="9">
        <f>SUM(H241:H244)</f>
        <v>157156.04026845639</v>
      </c>
      <c r="R240" s="9">
        <v>157156.04</v>
      </c>
      <c r="S240" s="39">
        <f>R240-Q240</f>
        <v>-2.6845638058148324E-4</v>
      </c>
      <c r="Z240" s="9">
        <v>7494</v>
      </c>
      <c r="AA240" s="9">
        <v>18277</v>
      </c>
      <c r="AB240" s="1">
        <v>43763</v>
      </c>
    </row>
    <row r="241" spans="1:27" x14ac:dyDescent="0.25">
      <c r="A241">
        <v>1</v>
      </c>
      <c r="B241" s="4" t="s">
        <v>9</v>
      </c>
      <c r="C241" s="2">
        <v>2019</v>
      </c>
      <c r="D241">
        <v>14</v>
      </c>
      <c r="E241" s="4" t="s">
        <v>9</v>
      </c>
      <c r="F241" s="2">
        <v>2019</v>
      </c>
      <c r="H241" s="7">
        <f>K236*14/30</f>
        <v>24446.495152870993</v>
      </c>
      <c r="I241" s="185"/>
      <c r="J241" s="185"/>
      <c r="L241" s="184"/>
      <c r="O241" s="185"/>
      <c r="Y241" s="9"/>
    </row>
    <row r="242" spans="1:27" x14ac:dyDescent="0.25">
      <c r="A242">
        <v>15</v>
      </c>
      <c r="B242" s="4" t="s">
        <v>9</v>
      </c>
      <c r="C242" s="2">
        <v>2019</v>
      </c>
      <c r="D242">
        <v>14</v>
      </c>
      <c r="E242" s="4" t="s">
        <v>11</v>
      </c>
      <c r="F242" s="2">
        <v>2019</v>
      </c>
      <c r="H242" s="7">
        <f>K236</f>
        <v>52385.346756152125</v>
      </c>
      <c r="I242" s="185"/>
      <c r="J242" s="185"/>
      <c r="L242" s="184"/>
      <c r="O242" s="185"/>
    </row>
    <row r="243" spans="1:27" x14ac:dyDescent="0.25">
      <c r="A243">
        <v>15</v>
      </c>
      <c r="B243" s="4" t="s">
        <v>11</v>
      </c>
      <c r="C243" s="2">
        <v>2019</v>
      </c>
      <c r="D243">
        <v>14</v>
      </c>
      <c r="E243" s="4" t="s">
        <v>12</v>
      </c>
      <c r="F243" s="2">
        <v>2019</v>
      </c>
      <c r="H243" s="7">
        <f>K236</f>
        <v>52385.346756152125</v>
      </c>
      <c r="I243" s="185"/>
      <c r="J243" s="185"/>
      <c r="L243" s="184"/>
      <c r="O243" s="185"/>
    </row>
    <row r="244" spans="1:27" x14ac:dyDescent="0.25">
      <c r="A244">
        <v>15</v>
      </c>
      <c r="B244" s="4" t="s">
        <v>12</v>
      </c>
      <c r="C244" s="2">
        <v>2019</v>
      </c>
      <c r="D244">
        <v>31</v>
      </c>
      <c r="E244" s="4" t="s">
        <v>12</v>
      </c>
      <c r="F244" s="2">
        <v>2019</v>
      </c>
      <c r="H244" s="7">
        <f>K236*16/30</f>
        <v>27938.851603281135</v>
      </c>
      <c r="I244" s="185"/>
      <c r="J244" s="185"/>
      <c r="L244" s="52">
        <v>43830</v>
      </c>
      <c r="M244" s="7">
        <f>$K$236*3</f>
        <v>157156.04026845639</v>
      </c>
      <c r="O244" s="5">
        <v>43997</v>
      </c>
      <c r="P244" s="9" t="s">
        <v>145</v>
      </c>
      <c r="Q244" s="9">
        <f>SUM(H245:H248)</f>
        <v>157156.04026845639</v>
      </c>
      <c r="R244" s="9">
        <v>157156.04</v>
      </c>
      <c r="S244" s="39">
        <f>R244-Q244</f>
        <v>-2.6845638058148324E-4</v>
      </c>
      <c r="U244" s="56" t="s">
        <v>151</v>
      </c>
      <c r="V244" s="9">
        <f>SUM(H228:H244)</f>
        <v>622570.46979865769</v>
      </c>
      <c r="W244" s="361">
        <f>SUM(W129:W243)</f>
        <v>161911.04000000001</v>
      </c>
      <c r="X244" s="9">
        <v>8600</v>
      </c>
      <c r="Y244" s="9">
        <v>1720</v>
      </c>
    </row>
    <row r="245" spans="1:27" x14ac:dyDescent="0.25">
      <c r="A245">
        <v>1</v>
      </c>
      <c r="B245" s="22" t="s">
        <v>13</v>
      </c>
      <c r="C245" s="2">
        <v>2020</v>
      </c>
      <c r="D245">
        <v>14</v>
      </c>
      <c r="E245" s="4" t="s">
        <v>13</v>
      </c>
      <c r="F245" s="2">
        <v>2020</v>
      </c>
      <c r="H245" s="7">
        <f>K236*14/30</f>
        <v>24446.495152870993</v>
      </c>
      <c r="I245" s="345"/>
      <c r="J245" s="345"/>
      <c r="L245" s="343"/>
      <c r="O245" s="345"/>
      <c r="Q245" s="9"/>
    </row>
    <row r="246" spans="1:27" x14ac:dyDescent="0.25">
      <c r="A246">
        <v>15</v>
      </c>
      <c r="B246" s="4" t="s">
        <v>13</v>
      </c>
      <c r="C246" s="2">
        <v>2020</v>
      </c>
      <c r="D246">
        <v>14</v>
      </c>
      <c r="E246" s="4" t="s">
        <v>14</v>
      </c>
      <c r="F246" s="2">
        <v>2020</v>
      </c>
      <c r="H246" s="7">
        <f>K236</f>
        <v>52385.346756152125</v>
      </c>
      <c r="I246" s="345"/>
      <c r="J246" s="345"/>
      <c r="L246" s="343"/>
      <c r="O246" s="345"/>
    </row>
    <row r="247" spans="1:27" x14ac:dyDescent="0.25">
      <c r="A247">
        <v>15</v>
      </c>
      <c r="B247" s="4" t="s">
        <v>14</v>
      </c>
      <c r="C247" s="2">
        <v>2020</v>
      </c>
      <c r="D247">
        <v>14</v>
      </c>
      <c r="E247" s="4" t="s">
        <v>15</v>
      </c>
      <c r="F247" s="2">
        <v>2020</v>
      </c>
      <c r="H247" s="7">
        <f>K236</f>
        <v>52385.346756152125</v>
      </c>
      <c r="I247" s="345"/>
      <c r="J247" s="345"/>
      <c r="L247" s="343"/>
      <c r="O247" s="345"/>
    </row>
    <row r="248" spans="1:27" x14ac:dyDescent="0.25">
      <c r="A248">
        <v>15</v>
      </c>
      <c r="B248" s="4" t="s">
        <v>15</v>
      </c>
      <c r="C248" s="2">
        <v>2020</v>
      </c>
      <c r="D248">
        <v>31</v>
      </c>
      <c r="E248" s="4" t="s">
        <v>15</v>
      </c>
      <c r="F248" s="2">
        <v>2020</v>
      </c>
      <c r="H248" s="7">
        <f>K236*16/30</f>
        <v>27938.851603281135</v>
      </c>
      <c r="I248" s="10"/>
      <c r="J248" s="345"/>
      <c r="L248" s="52">
        <v>43921</v>
      </c>
      <c r="M248" s="7">
        <f>$K$236*3</f>
        <v>157156.04026845639</v>
      </c>
      <c r="O248" s="5">
        <v>43997</v>
      </c>
      <c r="P248" s="26" t="s">
        <v>141</v>
      </c>
      <c r="Q248" s="9">
        <f>SUM(H249:H253)</f>
        <v>158238.81431767339</v>
      </c>
      <c r="R248" s="9">
        <v>157156.04</v>
      </c>
      <c r="S248" s="39">
        <f>R248-Q248</f>
        <v>-1082.7743176733784</v>
      </c>
      <c r="X248" s="9">
        <v>8600</v>
      </c>
      <c r="Y248" s="9">
        <v>1720</v>
      </c>
    </row>
    <row r="249" spans="1:27" x14ac:dyDescent="0.25">
      <c r="A249">
        <v>1</v>
      </c>
      <c r="B249" s="4" t="s">
        <v>16</v>
      </c>
      <c r="C249" s="2">
        <v>2020</v>
      </c>
      <c r="D249">
        <v>14</v>
      </c>
      <c r="E249" s="4" t="s">
        <v>16</v>
      </c>
      <c r="F249" s="2">
        <v>2020</v>
      </c>
      <c r="H249" s="7">
        <f>K236*14/30</f>
        <v>24446.495152870993</v>
      </c>
      <c r="I249" s="345"/>
      <c r="J249" s="345"/>
      <c r="L249" s="343"/>
      <c r="O249" s="345"/>
    </row>
    <row r="250" spans="1:27" x14ac:dyDescent="0.25">
      <c r="A250">
        <v>15</v>
      </c>
      <c r="B250" s="4" t="s">
        <v>16</v>
      </c>
      <c r="C250" s="2">
        <v>2020</v>
      </c>
      <c r="D250">
        <v>14</v>
      </c>
      <c r="E250" s="4" t="s">
        <v>17</v>
      </c>
      <c r="F250" s="2">
        <v>2020</v>
      </c>
      <c r="H250" s="7">
        <f>K236</f>
        <v>52385.346756152125</v>
      </c>
      <c r="I250" s="345"/>
      <c r="J250" s="345"/>
      <c r="L250" s="343"/>
      <c r="O250" s="345"/>
    </row>
    <row r="251" spans="1:27" x14ac:dyDescent="0.25">
      <c r="A251">
        <v>15</v>
      </c>
      <c r="B251" s="4" t="s">
        <v>17</v>
      </c>
      <c r="C251" s="2">
        <v>2020</v>
      </c>
      <c r="D251">
        <v>31</v>
      </c>
      <c r="E251" s="4" t="s">
        <v>17</v>
      </c>
      <c r="F251" s="2">
        <v>2020</v>
      </c>
      <c r="H251" s="7">
        <f>K236*16/30</f>
        <v>27938.851603281135</v>
      </c>
      <c r="I251" s="345"/>
      <c r="J251" s="345"/>
      <c r="L251" s="343"/>
      <c r="O251" s="345"/>
      <c r="P251" s="9"/>
      <c r="U251" s="9"/>
      <c r="V251" s="9"/>
    </row>
    <row r="252" spans="1:27" x14ac:dyDescent="0.25">
      <c r="A252">
        <v>1</v>
      </c>
      <c r="B252" s="4" t="s">
        <v>6</v>
      </c>
      <c r="C252" s="2">
        <v>2020</v>
      </c>
      <c r="D252">
        <v>14</v>
      </c>
      <c r="E252" s="4" t="s">
        <v>6</v>
      </c>
      <c r="F252" s="2">
        <v>2020</v>
      </c>
      <c r="H252" s="7">
        <f>K236*14/30</f>
        <v>24446.495152870993</v>
      </c>
      <c r="I252" s="345"/>
      <c r="J252" s="345"/>
      <c r="L252" s="343"/>
      <c r="O252" s="345"/>
      <c r="P252" s="9"/>
      <c r="U252" s="56" t="s">
        <v>176</v>
      </c>
      <c r="V252" s="9">
        <f>SUM(H236:H252)</f>
        <v>628624.16107382555</v>
      </c>
    </row>
    <row r="253" spans="1:27" x14ac:dyDescent="0.25">
      <c r="A253" s="347">
        <v>15</v>
      </c>
      <c r="B253" s="348" t="s">
        <v>6</v>
      </c>
      <c r="C253" s="349">
        <v>2020</v>
      </c>
      <c r="D253" s="347">
        <v>30</v>
      </c>
      <c r="E253" s="348" t="s">
        <v>6</v>
      </c>
      <c r="F253" s="349">
        <v>2020</v>
      </c>
      <c r="G253" s="347"/>
      <c r="H253" s="350">
        <f>K253*16/30</f>
        <v>29021.625652498136</v>
      </c>
      <c r="I253" s="351" t="s">
        <v>184</v>
      </c>
      <c r="J253" s="351">
        <v>1769</v>
      </c>
      <c r="K253" s="350">
        <f>$K$134*J253/$J$134</f>
        <v>54415.548098434003</v>
      </c>
      <c r="L253" s="352">
        <v>43982</v>
      </c>
      <c r="M253" s="350">
        <f>$K$253*3</f>
        <v>163246.64429530202</v>
      </c>
      <c r="N253" s="353">
        <f>(K253/K236)-1</f>
        <v>3.8755137991779209E-2</v>
      </c>
      <c r="O253" s="358">
        <v>44362</v>
      </c>
      <c r="P253" s="356" t="s">
        <v>142</v>
      </c>
      <c r="Q253" s="356">
        <f>SUM(H254:H257)</f>
        <v>163246.64429530202</v>
      </c>
      <c r="R253" s="356">
        <v>163246.64000000001</v>
      </c>
      <c r="S253" s="356">
        <f>R253-Q253</f>
        <v>-4.2953020019922405E-3</v>
      </c>
      <c r="T253" s="357">
        <v>1070.8699999999999</v>
      </c>
      <c r="U253" s="356"/>
      <c r="V253" s="356"/>
      <c r="W253" s="356">
        <v>1335.6</v>
      </c>
      <c r="X253" s="356">
        <v>8600</v>
      </c>
      <c r="Y253" s="356">
        <v>1720</v>
      </c>
      <c r="Z253" s="356"/>
      <c r="AA253" s="356"/>
    </row>
    <row r="254" spans="1:27" x14ac:dyDescent="0.25">
      <c r="A254">
        <v>1</v>
      </c>
      <c r="B254" s="4" t="s">
        <v>10</v>
      </c>
      <c r="C254" s="2">
        <v>2020</v>
      </c>
      <c r="D254">
        <v>14</v>
      </c>
      <c r="E254" s="4" t="s">
        <v>10</v>
      </c>
      <c r="F254" s="2">
        <v>2020</v>
      </c>
      <c r="H254" s="7">
        <f>K253*14/30</f>
        <v>25393.92244593587</v>
      </c>
      <c r="I254" s="373"/>
      <c r="J254" s="373"/>
      <c r="K254" s="40">
        <f>($H$6*J253)/$J$6</f>
        <v>58286.655683690282</v>
      </c>
      <c r="L254" s="52"/>
      <c r="N254" s="11"/>
      <c r="O254" s="48"/>
      <c r="P254" s="9"/>
      <c r="U254" s="9"/>
      <c r="V254" s="9"/>
    </row>
    <row r="255" spans="1:27" x14ac:dyDescent="0.25">
      <c r="A255">
        <v>15</v>
      </c>
      <c r="B255" s="4" t="s">
        <v>10</v>
      </c>
      <c r="C255" s="2">
        <v>2020</v>
      </c>
      <c r="D255">
        <v>14</v>
      </c>
      <c r="E255" s="4" t="s">
        <v>7</v>
      </c>
      <c r="F255" s="2">
        <v>2020</v>
      </c>
      <c r="H255" s="7">
        <f>K253</f>
        <v>54415.548098434003</v>
      </c>
      <c r="I255" s="373"/>
      <c r="J255" s="373"/>
      <c r="K255" s="40"/>
      <c r="L255" s="372"/>
      <c r="N255" s="360"/>
      <c r="O255" s="373"/>
    </row>
    <row r="256" spans="1:27" x14ac:dyDescent="0.25">
      <c r="A256">
        <v>15</v>
      </c>
      <c r="B256" s="4" t="s">
        <v>7</v>
      </c>
      <c r="C256" s="2">
        <v>2020</v>
      </c>
      <c r="D256">
        <v>14</v>
      </c>
      <c r="E256" s="4" t="s">
        <v>8</v>
      </c>
      <c r="F256" s="2">
        <v>2020</v>
      </c>
      <c r="H256" s="7">
        <f>K253</f>
        <v>54415.548098434003</v>
      </c>
      <c r="I256" s="373"/>
      <c r="J256" s="373"/>
      <c r="L256" s="372"/>
      <c r="O256" s="373"/>
    </row>
    <row r="257" spans="1:28" x14ac:dyDescent="0.25">
      <c r="A257">
        <v>15</v>
      </c>
      <c r="B257" s="4" t="s">
        <v>8</v>
      </c>
      <c r="C257" s="2">
        <v>2020</v>
      </c>
      <c r="D257">
        <v>30</v>
      </c>
      <c r="E257" s="4" t="s">
        <v>8</v>
      </c>
      <c r="F257" s="2">
        <v>2020</v>
      </c>
      <c r="H257" s="7">
        <f>K253*16/30</f>
        <v>29021.625652498136</v>
      </c>
      <c r="I257" s="373"/>
      <c r="J257" s="373"/>
      <c r="L257" s="52">
        <v>44104</v>
      </c>
      <c r="M257" s="7">
        <f>$K$253*3</f>
        <v>163246.64429530202</v>
      </c>
      <c r="O257" s="5">
        <v>44362</v>
      </c>
      <c r="P257" t="s">
        <v>143</v>
      </c>
      <c r="Q257" s="9">
        <f>SUM(H258:H261)</f>
        <v>163246.64429530202</v>
      </c>
      <c r="R257" s="9">
        <v>163246.64000000001</v>
      </c>
      <c r="S257" s="39">
        <f>R257-Q257</f>
        <v>-4.2953020019922405E-3</v>
      </c>
      <c r="X257" s="9">
        <v>8600</v>
      </c>
      <c r="Y257" s="9">
        <v>1720</v>
      </c>
      <c r="Z257" s="9">
        <v>7620</v>
      </c>
      <c r="AA257" s="9">
        <v>18590</v>
      </c>
      <c r="AB257" s="1">
        <v>44130</v>
      </c>
    </row>
    <row r="258" spans="1:28" x14ac:dyDescent="0.25">
      <c r="A258">
        <v>1</v>
      </c>
      <c r="B258" s="4" t="s">
        <v>9</v>
      </c>
      <c r="C258" s="2">
        <v>2020</v>
      </c>
      <c r="D258">
        <v>14</v>
      </c>
      <c r="E258" s="4" t="s">
        <v>9</v>
      </c>
      <c r="F258" s="2">
        <v>2020</v>
      </c>
      <c r="H258" s="7">
        <f>K253*14/30</f>
        <v>25393.92244593587</v>
      </c>
      <c r="I258" s="373"/>
      <c r="J258" s="373"/>
      <c r="L258" s="372"/>
      <c r="O258" s="373"/>
      <c r="Y258" s="9"/>
    </row>
    <row r="259" spans="1:28" x14ac:dyDescent="0.25">
      <c r="A259">
        <v>15</v>
      </c>
      <c r="B259" s="4" t="s">
        <v>9</v>
      </c>
      <c r="C259" s="2">
        <v>2020</v>
      </c>
      <c r="D259">
        <v>14</v>
      </c>
      <c r="E259" s="4" t="s">
        <v>11</v>
      </c>
      <c r="F259" s="2">
        <v>2020</v>
      </c>
      <c r="H259" s="7">
        <f>K253</f>
        <v>54415.548098434003</v>
      </c>
      <c r="I259" s="373"/>
      <c r="J259" s="373"/>
      <c r="L259" s="372"/>
      <c r="O259" s="373"/>
    </row>
    <row r="260" spans="1:28" x14ac:dyDescent="0.25">
      <c r="A260">
        <v>15</v>
      </c>
      <c r="B260" s="4" t="s">
        <v>11</v>
      </c>
      <c r="C260" s="2">
        <v>2020</v>
      </c>
      <c r="D260">
        <v>14</v>
      </c>
      <c r="E260" s="4" t="s">
        <v>12</v>
      </c>
      <c r="F260" s="2">
        <v>2020</v>
      </c>
      <c r="H260" s="7">
        <f>K253</f>
        <v>54415.548098434003</v>
      </c>
      <c r="I260" s="373"/>
      <c r="J260" s="373"/>
      <c r="L260" s="372"/>
      <c r="O260" s="373"/>
    </row>
    <row r="261" spans="1:28" x14ac:dyDescent="0.25">
      <c r="A261">
        <v>15</v>
      </c>
      <c r="B261" s="4" t="s">
        <v>12</v>
      </c>
      <c r="C261" s="2">
        <v>2020</v>
      </c>
      <c r="D261">
        <v>31</v>
      </c>
      <c r="E261" s="4" t="s">
        <v>12</v>
      </c>
      <c r="F261" s="2">
        <v>2020</v>
      </c>
      <c r="H261" s="7">
        <f>K253*16/30</f>
        <v>29021.625652498136</v>
      </c>
      <c r="I261" s="373"/>
      <c r="J261" s="373"/>
      <c r="L261" s="52">
        <v>44196</v>
      </c>
      <c r="M261" s="7">
        <f>$K$253*3</f>
        <v>163246.64429530202</v>
      </c>
      <c r="O261" s="5">
        <v>44362</v>
      </c>
      <c r="P261" s="9" t="s">
        <v>144</v>
      </c>
      <c r="Q261" s="9">
        <f>SUM(H262:H265)</f>
        <v>163246.64429530202</v>
      </c>
      <c r="R261" s="9">
        <v>163246.64000000001</v>
      </c>
      <c r="S261" s="39">
        <f>R261-Q261</f>
        <v>-4.2953020019922405E-3</v>
      </c>
      <c r="U261" s="56" t="s">
        <v>185</v>
      </c>
      <c r="V261" s="9">
        <f>SUM(H245:H261)</f>
        <v>641888.14317673387</v>
      </c>
      <c r="W261" s="361">
        <f>SUM(W244:W260)</f>
        <v>163246.64000000001</v>
      </c>
      <c r="X261" s="9">
        <v>-8190</v>
      </c>
      <c r="Y261" s="9">
        <v>-1638</v>
      </c>
    </row>
    <row r="262" spans="1:28" x14ac:dyDescent="0.25">
      <c r="A262">
        <v>1</v>
      </c>
      <c r="B262" s="22" t="s">
        <v>13</v>
      </c>
      <c r="C262" s="2">
        <v>2021</v>
      </c>
      <c r="D262">
        <v>14</v>
      </c>
      <c r="E262" s="4" t="s">
        <v>13</v>
      </c>
      <c r="F262" s="2">
        <v>2021</v>
      </c>
      <c r="H262" s="7">
        <f>K253*14/30</f>
        <v>25393.92244593587</v>
      </c>
      <c r="I262" s="405"/>
      <c r="J262" s="405"/>
      <c r="L262" s="404"/>
      <c r="O262" s="405"/>
      <c r="Q262" s="9"/>
      <c r="X262" s="9">
        <v>6600</v>
      </c>
      <c r="Y262" s="9">
        <v>1320</v>
      </c>
    </row>
    <row r="263" spans="1:28" x14ac:dyDescent="0.25">
      <c r="A263">
        <v>15</v>
      </c>
      <c r="B263" s="4" t="s">
        <v>13</v>
      </c>
      <c r="C263" s="2">
        <v>2021</v>
      </c>
      <c r="D263">
        <v>14</v>
      </c>
      <c r="E263" s="4" t="s">
        <v>14</v>
      </c>
      <c r="F263" s="2">
        <v>2021</v>
      </c>
      <c r="H263" s="7">
        <f>K253</f>
        <v>54415.548098434003</v>
      </c>
      <c r="I263" s="405"/>
      <c r="J263" s="405"/>
      <c r="L263" s="404"/>
      <c r="O263" s="405"/>
    </row>
    <row r="264" spans="1:28" x14ac:dyDescent="0.25">
      <c r="A264">
        <v>15</v>
      </c>
      <c r="B264" s="4" t="s">
        <v>14</v>
      </c>
      <c r="C264" s="2">
        <v>2021</v>
      </c>
      <c r="D264">
        <v>14</v>
      </c>
      <c r="E264" s="4" t="s">
        <v>15</v>
      </c>
      <c r="F264" s="2">
        <v>2021</v>
      </c>
      <c r="H264" s="7">
        <f>K253</f>
        <v>54415.548098434003</v>
      </c>
      <c r="I264" s="405"/>
      <c r="J264" s="405"/>
      <c r="L264" s="404"/>
      <c r="O264" s="405"/>
    </row>
    <row r="265" spans="1:28" x14ac:dyDescent="0.25">
      <c r="A265">
        <v>15</v>
      </c>
      <c r="B265" s="4" t="s">
        <v>15</v>
      </c>
      <c r="C265" s="2">
        <v>2021</v>
      </c>
      <c r="D265">
        <v>31</v>
      </c>
      <c r="E265" s="4" t="s">
        <v>15</v>
      </c>
      <c r="F265" s="2">
        <v>2021</v>
      </c>
      <c r="H265" s="7">
        <f>K253*16/30</f>
        <v>29021.625652498136</v>
      </c>
      <c r="I265" s="10"/>
      <c r="J265" s="405"/>
      <c r="L265" s="52">
        <v>44286</v>
      </c>
      <c r="M265" s="7">
        <f>$K$253*3</f>
        <v>163246.64429530202</v>
      </c>
      <c r="O265" s="5">
        <v>44362</v>
      </c>
      <c r="P265" s="26" t="s">
        <v>186</v>
      </c>
      <c r="Q265" s="9">
        <f>SUM(H266:H270)</f>
        <v>163673.19164802387</v>
      </c>
      <c r="R265" s="9">
        <v>163246.64000000001</v>
      </c>
      <c r="S265" s="39">
        <f>R265-Q265</f>
        <v>-426.55164802385843</v>
      </c>
      <c r="X265" s="9">
        <v>6600</v>
      </c>
      <c r="Y265" s="9">
        <v>1320</v>
      </c>
    </row>
    <row r="266" spans="1:28" x14ac:dyDescent="0.25">
      <c r="A266">
        <v>1</v>
      </c>
      <c r="B266" s="4" t="s">
        <v>16</v>
      </c>
      <c r="C266" s="2">
        <v>2021</v>
      </c>
      <c r="D266">
        <v>14</v>
      </c>
      <c r="E266" s="4" t="s">
        <v>16</v>
      </c>
      <c r="F266" s="2">
        <v>2021</v>
      </c>
      <c r="H266" s="7">
        <f>K253*14/30</f>
        <v>25393.92244593587</v>
      </c>
      <c r="I266" s="405"/>
      <c r="J266" s="405"/>
      <c r="L266" s="404"/>
      <c r="O266" s="405"/>
    </row>
    <row r="267" spans="1:28" x14ac:dyDescent="0.25">
      <c r="A267">
        <v>15</v>
      </c>
      <c r="B267" s="4" t="s">
        <v>16</v>
      </c>
      <c r="C267" s="2">
        <v>2021</v>
      </c>
      <c r="D267">
        <v>14</v>
      </c>
      <c r="E267" s="4" t="s">
        <v>17</v>
      </c>
      <c r="F267" s="2">
        <v>2021</v>
      </c>
      <c r="H267" s="7">
        <f>K253</f>
        <v>54415.548098434003</v>
      </c>
      <c r="I267" s="405"/>
      <c r="J267" s="405"/>
      <c r="L267" s="404"/>
      <c r="O267" s="405"/>
    </row>
    <row r="268" spans="1:28" x14ac:dyDescent="0.25">
      <c r="A268">
        <v>15</v>
      </c>
      <c r="B268" s="4" t="s">
        <v>17</v>
      </c>
      <c r="C268" s="2">
        <v>2021</v>
      </c>
      <c r="D268">
        <v>31</v>
      </c>
      <c r="E268" s="4" t="s">
        <v>17</v>
      </c>
      <c r="F268" s="2">
        <v>2021</v>
      </c>
      <c r="H268" s="7">
        <f>K253*16/30</f>
        <v>29021.625652498136</v>
      </c>
      <c r="I268" s="405"/>
      <c r="J268" s="405"/>
      <c r="L268" s="404"/>
      <c r="O268" s="405"/>
      <c r="P268" s="9"/>
      <c r="U268" s="9"/>
      <c r="V268" s="9"/>
    </row>
    <row r="269" spans="1:28" x14ac:dyDescent="0.25">
      <c r="A269">
        <v>1</v>
      </c>
      <c r="B269" s="4" t="s">
        <v>6</v>
      </c>
      <c r="C269" s="2">
        <v>2021</v>
      </c>
      <c r="D269">
        <v>14</v>
      </c>
      <c r="E269" s="4" t="s">
        <v>6</v>
      </c>
      <c r="F269" s="2">
        <v>2021</v>
      </c>
      <c r="H269" s="7">
        <f>K253*14/30</f>
        <v>25393.92244593587</v>
      </c>
      <c r="I269" s="405"/>
      <c r="J269" s="405"/>
      <c r="L269" s="404"/>
      <c r="O269" s="405"/>
      <c r="P269" s="9"/>
      <c r="U269" s="56" t="s">
        <v>208</v>
      </c>
      <c r="V269" s="9">
        <f>SUM(H253:H269)</f>
        <v>652986.57718120806</v>
      </c>
    </row>
    <row r="270" spans="1:28" x14ac:dyDescent="0.25">
      <c r="A270" s="347">
        <v>15</v>
      </c>
      <c r="B270" s="348" t="s">
        <v>6</v>
      </c>
      <c r="C270" s="349">
        <v>2021</v>
      </c>
      <c r="D270" s="347">
        <v>30</v>
      </c>
      <c r="E270" s="348" t="s">
        <v>6</v>
      </c>
      <c r="F270" s="349">
        <v>2021</v>
      </c>
      <c r="G270" s="347"/>
      <c r="H270" s="350">
        <f>K270*16/30</f>
        <v>29448.173005219982</v>
      </c>
      <c r="I270" s="351" t="s">
        <v>210</v>
      </c>
      <c r="J270" s="351">
        <v>1795</v>
      </c>
      <c r="K270" s="350">
        <f>$K$134*J270/$J$134</f>
        <v>55215.324384787469</v>
      </c>
      <c r="L270" s="352">
        <v>44347</v>
      </c>
      <c r="M270" s="350">
        <f>$K$270*3</f>
        <v>165645.97315436241</v>
      </c>
      <c r="N270" s="353">
        <f>(K270/K253)-1</f>
        <v>1.469756924816279E-2</v>
      </c>
      <c r="O270" s="358">
        <v>44727</v>
      </c>
      <c r="P270" s="356" t="s">
        <v>203</v>
      </c>
      <c r="Q270" s="356">
        <f>SUM(H271:H274)</f>
        <v>165645.97315436241</v>
      </c>
      <c r="R270" s="356">
        <v>165645.97</v>
      </c>
      <c r="S270" s="356">
        <f>R270-Q270</f>
        <v>-3.1543624063488096E-3</v>
      </c>
      <c r="T270" s="412">
        <v>421.86</v>
      </c>
      <c r="U270" s="356"/>
      <c r="V270" s="356"/>
      <c r="W270" s="356">
        <v>2399.33</v>
      </c>
      <c r="X270" s="356">
        <v>6600</v>
      </c>
      <c r="Y270" s="347"/>
      <c r="Z270" s="356"/>
      <c r="AA270" s="356"/>
    </row>
    <row r="271" spans="1:28" x14ac:dyDescent="0.25">
      <c r="A271">
        <v>1</v>
      </c>
      <c r="B271" s="4" t="s">
        <v>10</v>
      </c>
      <c r="C271" s="2">
        <v>2021</v>
      </c>
      <c r="D271">
        <v>14</v>
      </c>
      <c r="E271" s="4" t="s">
        <v>10</v>
      </c>
      <c r="F271" s="2">
        <v>2021</v>
      </c>
      <c r="H271" s="7">
        <f>K270*14/30</f>
        <v>25767.151379567487</v>
      </c>
      <c r="I271" s="405"/>
      <c r="J271" s="405"/>
      <c r="K271" s="40">
        <f>($H$6*J270)/$J$6</f>
        <v>59143.327841845137</v>
      </c>
      <c r="L271" s="52"/>
      <c r="N271" s="11"/>
      <c r="O271" s="48"/>
      <c r="P271" s="9"/>
      <c r="U271" s="9"/>
      <c r="V271" s="9"/>
    </row>
    <row r="272" spans="1:28" x14ac:dyDescent="0.25">
      <c r="A272">
        <v>15</v>
      </c>
      <c r="B272" s="4" t="s">
        <v>10</v>
      </c>
      <c r="C272" s="2">
        <v>2021</v>
      </c>
      <c r="D272">
        <v>14</v>
      </c>
      <c r="E272" s="4" t="s">
        <v>7</v>
      </c>
      <c r="F272" s="2">
        <v>2021</v>
      </c>
      <c r="H272" s="7">
        <f>K270</f>
        <v>55215.324384787469</v>
      </c>
      <c r="I272" s="405"/>
      <c r="J272" s="405"/>
      <c r="K272" s="40"/>
      <c r="L272" s="404"/>
      <c r="N272" s="360"/>
      <c r="O272" s="405"/>
    </row>
    <row r="273" spans="1:27" x14ac:dyDescent="0.25">
      <c r="A273">
        <v>15</v>
      </c>
      <c r="B273" s="4" t="s">
        <v>7</v>
      </c>
      <c r="C273" s="2">
        <v>2021</v>
      </c>
      <c r="D273">
        <v>14</v>
      </c>
      <c r="E273" s="4" t="s">
        <v>8</v>
      </c>
      <c r="F273" s="2">
        <v>2021</v>
      </c>
      <c r="H273" s="7">
        <f>K270</f>
        <v>55215.324384787469</v>
      </c>
      <c r="I273" s="405"/>
      <c r="J273" s="405"/>
      <c r="L273" s="404"/>
      <c r="O273" s="405"/>
    </row>
    <row r="274" spans="1:27" x14ac:dyDescent="0.25">
      <c r="A274">
        <v>15</v>
      </c>
      <c r="B274" s="4" t="s">
        <v>8</v>
      </c>
      <c r="C274" s="2">
        <v>2021</v>
      </c>
      <c r="D274">
        <v>30</v>
      </c>
      <c r="E274" s="4" t="s">
        <v>8</v>
      </c>
      <c r="F274" s="2">
        <v>2021</v>
      </c>
      <c r="H274" s="7">
        <f>K270*16/30</f>
        <v>29448.173005219982</v>
      </c>
      <c r="I274" s="405"/>
      <c r="J274" s="405"/>
      <c r="L274" s="52">
        <v>44469</v>
      </c>
      <c r="M274" s="7">
        <f>$K$270*3</f>
        <v>165645.97315436241</v>
      </c>
      <c r="O274" s="5">
        <v>44727</v>
      </c>
      <c r="P274" t="s">
        <v>204</v>
      </c>
      <c r="Q274" s="9">
        <f>SUM(H275:H278)</f>
        <v>165645.97315436241</v>
      </c>
      <c r="S274" s="39"/>
    </row>
    <row r="275" spans="1:27" x14ac:dyDescent="0.25">
      <c r="A275">
        <v>1</v>
      </c>
      <c r="B275" s="4" t="s">
        <v>9</v>
      </c>
      <c r="C275" s="2">
        <v>2021</v>
      </c>
      <c r="D275">
        <v>14</v>
      </c>
      <c r="E275" s="4" t="s">
        <v>9</v>
      </c>
      <c r="F275" s="2">
        <v>2021</v>
      </c>
      <c r="H275" s="7">
        <f>K270*14/30</f>
        <v>25767.151379567487</v>
      </c>
      <c r="I275" s="405"/>
      <c r="J275" s="405"/>
      <c r="L275" s="404"/>
      <c r="O275" s="405"/>
    </row>
    <row r="276" spans="1:27" x14ac:dyDescent="0.25">
      <c r="A276">
        <v>15</v>
      </c>
      <c r="B276" s="4" t="s">
        <v>9</v>
      </c>
      <c r="C276" s="2">
        <v>2021</v>
      </c>
      <c r="D276">
        <v>14</v>
      </c>
      <c r="E276" s="4" t="s">
        <v>11</v>
      </c>
      <c r="F276" s="2">
        <v>2021</v>
      </c>
      <c r="H276" s="7">
        <f>K270</f>
        <v>55215.324384787469</v>
      </c>
      <c r="I276" s="405"/>
      <c r="J276" s="405"/>
      <c r="L276" s="404"/>
      <c r="O276" s="405"/>
    </row>
    <row r="277" spans="1:27" x14ac:dyDescent="0.25">
      <c r="A277">
        <v>15</v>
      </c>
      <c r="B277" s="4" t="s">
        <v>11</v>
      </c>
      <c r="C277" s="2">
        <v>2021</v>
      </c>
      <c r="D277">
        <v>14</v>
      </c>
      <c r="E277" s="4" t="s">
        <v>12</v>
      </c>
      <c r="F277" s="2">
        <v>2021</v>
      </c>
      <c r="H277" s="7">
        <f>K270</f>
        <v>55215.324384787469</v>
      </c>
      <c r="I277" s="405"/>
      <c r="J277" s="405"/>
      <c r="L277" s="404"/>
      <c r="O277" s="405"/>
    </row>
    <row r="278" spans="1:27" x14ac:dyDescent="0.25">
      <c r="A278">
        <v>15</v>
      </c>
      <c r="B278" s="4" t="s">
        <v>12</v>
      </c>
      <c r="C278" s="2">
        <v>2021</v>
      </c>
      <c r="D278">
        <v>31</v>
      </c>
      <c r="E278" s="4" t="s">
        <v>12</v>
      </c>
      <c r="F278" s="2">
        <v>2021</v>
      </c>
      <c r="H278" s="7">
        <f>K270*16/30</f>
        <v>29448.173005219982</v>
      </c>
      <c r="I278" s="405"/>
      <c r="J278" s="405"/>
      <c r="L278" s="52">
        <v>44561</v>
      </c>
      <c r="M278" s="7">
        <f>$K$270*3</f>
        <v>165645.97315436241</v>
      </c>
      <c r="O278" s="5">
        <v>44727</v>
      </c>
      <c r="P278" s="9" t="s">
        <v>206</v>
      </c>
      <c r="Q278" s="9">
        <f>SUM(H279:H282)</f>
        <v>165645.97315436241</v>
      </c>
      <c r="S278" s="39"/>
      <c r="U278" s="56" t="s">
        <v>205</v>
      </c>
      <c r="V278" s="9">
        <f>SUM(H262:H278)</f>
        <v>658211.78225205082</v>
      </c>
      <c r="W278" s="361">
        <f>SUM(W261:W277)</f>
        <v>165645.97</v>
      </c>
    </row>
    <row r="279" spans="1:27" x14ac:dyDescent="0.25">
      <c r="A279">
        <v>1</v>
      </c>
      <c r="B279" s="22" t="s">
        <v>13</v>
      </c>
      <c r="C279" s="2">
        <v>2022</v>
      </c>
      <c r="D279">
        <v>14</v>
      </c>
      <c r="E279" s="4" t="s">
        <v>13</v>
      </c>
      <c r="F279" s="2">
        <v>2022</v>
      </c>
      <c r="H279" s="7">
        <f>K270*14/30</f>
        <v>25767.151379567487</v>
      </c>
      <c r="I279" s="405"/>
      <c r="J279" s="405"/>
      <c r="L279" s="404"/>
      <c r="O279" s="405"/>
      <c r="Q279" s="9"/>
    </row>
    <row r="280" spans="1:27" x14ac:dyDescent="0.25">
      <c r="A280">
        <v>15</v>
      </c>
      <c r="B280" s="4" t="s">
        <v>13</v>
      </c>
      <c r="C280" s="2">
        <v>2022</v>
      </c>
      <c r="D280">
        <v>14</v>
      </c>
      <c r="E280" s="4" t="s">
        <v>14</v>
      </c>
      <c r="F280" s="2">
        <v>2022</v>
      </c>
      <c r="H280" s="7">
        <f>K270</f>
        <v>55215.324384787469</v>
      </c>
      <c r="I280" s="405"/>
      <c r="J280" s="405"/>
      <c r="L280" s="404"/>
      <c r="O280" s="405"/>
    </row>
    <row r="281" spans="1:27" x14ac:dyDescent="0.25">
      <c r="A281">
        <v>15</v>
      </c>
      <c r="B281" s="4" t="s">
        <v>14</v>
      </c>
      <c r="C281" s="2">
        <v>2022</v>
      </c>
      <c r="D281">
        <v>14</v>
      </c>
      <c r="E281" s="4" t="s">
        <v>15</v>
      </c>
      <c r="F281" s="2">
        <v>2022</v>
      </c>
      <c r="H281" s="7">
        <f>K270</f>
        <v>55215.324384787469</v>
      </c>
      <c r="I281" s="405"/>
      <c r="J281" s="405"/>
      <c r="L281" s="404"/>
      <c r="O281" s="405"/>
    </row>
    <row r="282" spans="1:27" x14ac:dyDescent="0.25">
      <c r="A282">
        <v>15</v>
      </c>
      <c r="B282" s="4" t="s">
        <v>15</v>
      </c>
      <c r="C282" s="2">
        <v>2022</v>
      </c>
      <c r="D282">
        <v>31</v>
      </c>
      <c r="E282" s="4" t="s">
        <v>15</v>
      </c>
      <c r="F282" s="2">
        <v>2022</v>
      </c>
      <c r="H282" s="7">
        <f>K270*16/30</f>
        <v>29448.173005219982</v>
      </c>
      <c r="I282" s="10"/>
      <c r="J282" s="405"/>
      <c r="L282" s="52">
        <v>44651</v>
      </c>
      <c r="M282" s="7">
        <f>$K$270*3</f>
        <v>165645.97315436241</v>
      </c>
      <c r="O282" s="5">
        <v>44727</v>
      </c>
      <c r="P282" s="26" t="s">
        <v>207</v>
      </c>
      <c r="Q282" s="9"/>
      <c r="S282" s="39">
        <f>R282-Q282</f>
        <v>0</v>
      </c>
    </row>
    <row r="283" spans="1:27" x14ac:dyDescent="0.25">
      <c r="A283">
        <v>1</v>
      </c>
      <c r="B283" s="4" t="s">
        <v>16</v>
      </c>
      <c r="C283" s="2">
        <v>2022</v>
      </c>
      <c r="D283">
        <v>14</v>
      </c>
      <c r="E283" s="4" t="s">
        <v>16</v>
      </c>
      <c r="F283" s="2">
        <v>2022</v>
      </c>
      <c r="H283" s="7">
        <f>K270*14/30</f>
        <v>25767.151379567487</v>
      </c>
      <c r="I283" s="405"/>
      <c r="J283" s="405"/>
      <c r="L283" s="404"/>
      <c r="O283" s="405"/>
    </row>
    <row r="284" spans="1:27" x14ac:dyDescent="0.25">
      <c r="A284">
        <v>15</v>
      </c>
      <c r="B284" s="4" t="s">
        <v>16</v>
      </c>
      <c r="C284" s="2">
        <v>2022</v>
      </c>
      <c r="D284">
        <v>14</v>
      </c>
      <c r="E284" s="4" t="s">
        <v>17</v>
      </c>
      <c r="F284" s="2">
        <v>2022</v>
      </c>
      <c r="H284" s="7">
        <f>K270</f>
        <v>55215.324384787469</v>
      </c>
      <c r="I284" s="405"/>
      <c r="J284" s="405"/>
      <c r="L284" s="404"/>
      <c r="O284" s="405"/>
    </row>
    <row r="285" spans="1:27" x14ac:dyDescent="0.25">
      <c r="A285">
        <v>15</v>
      </c>
      <c r="B285" s="4" t="s">
        <v>17</v>
      </c>
      <c r="C285" s="2">
        <v>2022</v>
      </c>
      <c r="D285">
        <v>31</v>
      </c>
      <c r="E285" s="4" t="s">
        <v>17</v>
      </c>
      <c r="F285" s="2">
        <v>2022</v>
      </c>
      <c r="H285" s="7">
        <f>K270*16/30</f>
        <v>29448.173005219982</v>
      </c>
      <c r="I285" s="405"/>
      <c r="J285" s="405"/>
      <c r="L285" s="404"/>
      <c r="O285" s="405"/>
      <c r="P285" s="9"/>
      <c r="U285" s="9"/>
      <c r="V285" s="9"/>
    </row>
    <row r="286" spans="1:27" x14ac:dyDescent="0.25">
      <c r="A286">
        <v>1</v>
      </c>
      <c r="B286" s="4" t="s">
        <v>6</v>
      </c>
      <c r="C286" s="2">
        <v>2022</v>
      </c>
      <c r="D286">
        <v>14</v>
      </c>
      <c r="E286" s="4" t="s">
        <v>6</v>
      </c>
      <c r="F286" s="2">
        <v>2022</v>
      </c>
      <c r="H286" s="7">
        <f>K270*14/30</f>
        <v>25767.151379567487</v>
      </c>
      <c r="I286" s="405"/>
      <c r="J286" s="405"/>
      <c r="L286" s="404"/>
      <c r="O286" s="405"/>
      <c r="P286" s="9"/>
      <c r="U286" s="56" t="s">
        <v>209</v>
      </c>
      <c r="V286" s="9">
        <f>SUM(H270:H286)</f>
        <v>662583.89261744963</v>
      </c>
    </row>
    <row r="287" spans="1:27" x14ac:dyDescent="0.25">
      <c r="A287" s="347">
        <v>15</v>
      </c>
      <c r="B287" s="348" t="s">
        <v>6</v>
      </c>
      <c r="C287" s="349">
        <v>2022</v>
      </c>
      <c r="D287" s="347">
        <v>30</v>
      </c>
      <c r="E287" s="348" t="s">
        <v>6</v>
      </c>
      <c r="F287" s="349">
        <v>2022</v>
      </c>
      <c r="G287" s="347"/>
      <c r="H287" s="350">
        <f>K287*16/30</f>
        <v>30941.088739746458</v>
      </c>
      <c r="I287" s="351" t="s">
        <v>217</v>
      </c>
      <c r="J287" s="351">
        <v>1886</v>
      </c>
      <c r="K287" s="350">
        <f>$K$134*J287/$J$134</f>
        <v>58014.541387024605</v>
      </c>
      <c r="L287" s="352">
        <v>44712</v>
      </c>
      <c r="M287" s="350">
        <f>$K$287*3</f>
        <v>174043.62416107382</v>
      </c>
      <c r="N287" s="353">
        <f>(K287/K270)-1</f>
        <v>5.0696378830083599E-2</v>
      </c>
      <c r="O287" s="358">
        <v>45092</v>
      </c>
      <c r="P287" s="356" t="s">
        <v>218</v>
      </c>
      <c r="Q287" s="356">
        <f>SUM(H288:H291)</f>
        <v>174043.62416107382</v>
      </c>
      <c r="R287" s="356"/>
      <c r="S287" s="356">
        <f>R287-Q287</f>
        <v>-174043.62416107382</v>
      </c>
      <c r="T287" s="406"/>
      <c r="U287" s="356"/>
      <c r="V287" s="356"/>
      <c r="W287" s="356"/>
      <c r="X287" s="356"/>
      <c r="Y287" s="347"/>
      <c r="Z287" s="356"/>
      <c r="AA287" s="356"/>
    </row>
    <row r="288" spans="1:27" x14ac:dyDescent="0.25">
      <c r="A288">
        <v>1</v>
      </c>
      <c r="B288" s="4" t="s">
        <v>10</v>
      </c>
      <c r="C288" s="2">
        <v>2022</v>
      </c>
      <c r="D288">
        <v>14</v>
      </c>
      <c r="E288" s="4" t="s">
        <v>10</v>
      </c>
      <c r="F288" s="2">
        <v>2022</v>
      </c>
      <c r="H288" s="7">
        <f>K287*14/30</f>
        <v>27073.452647278147</v>
      </c>
      <c r="I288" s="411"/>
      <c r="J288" s="411"/>
      <c r="K288" s="40">
        <f>($H$6*J287)/$J$6</f>
        <v>62141.680395387149</v>
      </c>
      <c r="L288" s="52"/>
      <c r="N288" s="11"/>
      <c r="O288" s="48"/>
      <c r="P288" s="9"/>
      <c r="U288" s="9"/>
      <c r="V288" s="9"/>
    </row>
    <row r="289" spans="1:23" x14ac:dyDescent="0.25">
      <c r="A289">
        <v>15</v>
      </c>
      <c r="B289" s="4" t="s">
        <v>10</v>
      </c>
      <c r="C289" s="2">
        <v>2022</v>
      </c>
      <c r="D289">
        <v>14</v>
      </c>
      <c r="E289" s="4" t="s">
        <v>7</v>
      </c>
      <c r="F289" s="2">
        <v>2022</v>
      </c>
      <c r="H289" s="7">
        <f>K287</f>
        <v>58014.541387024605</v>
      </c>
      <c r="I289" s="411"/>
      <c r="J289" s="411"/>
      <c r="K289" s="40"/>
      <c r="L289" s="410"/>
      <c r="N289" s="360"/>
      <c r="O289" s="411"/>
    </row>
    <row r="290" spans="1:23" x14ac:dyDescent="0.25">
      <c r="A290">
        <v>15</v>
      </c>
      <c r="B290" s="4" t="s">
        <v>7</v>
      </c>
      <c r="C290" s="2">
        <v>2022</v>
      </c>
      <c r="D290">
        <v>14</v>
      </c>
      <c r="E290" s="4" t="s">
        <v>8</v>
      </c>
      <c r="F290" s="2">
        <v>2022</v>
      </c>
      <c r="H290" s="7">
        <f>K287</f>
        <v>58014.541387024605</v>
      </c>
      <c r="I290" s="411"/>
      <c r="J290" s="411"/>
      <c r="L290" s="410"/>
      <c r="O290" s="411"/>
    </row>
    <row r="291" spans="1:23" x14ac:dyDescent="0.25">
      <c r="A291">
        <v>15</v>
      </c>
      <c r="B291" s="4" t="s">
        <v>8</v>
      </c>
      <c r="C291" s="2">
        <v>2022</v>
      </c>
      <c r="D291">
        <v>30</v>
      </c>
      <c r="E291" s="4" t="s">
        <v>8</v>
      </c>
      <c r="F291" s="2">
        <v>2022</v>
      </c>
      <c r="H291" s="7">
        <f>K287*16/30</f>
        <v>30941.088739746458</v>
      </c>
      <c r="I291" s="411"/>
      <c r="J291" s="411"/>
      <c r="L291" s="52">
        <v>44469</v>
      </c>
      <c r="M291" s="7">
        <f>$K$270*3</f>
        <v>165645.97315436241</v>
      </c>
      <c r="O291" s="5">
        <v>44727</v>
      </c>
      <c r="P291" t="s">
        <v>204</v>
      </c>
      <c r="Q291" s="9">
        <f>SUM(H292:H295)</f>
        <v>174043.62416107382</v>
      </c>
      <c r="S291" s="39"/>
    </row>
    <row r="292" spans="1:23" x14ac:dyDescent="0.25">
      <c r="A292">
        <v>1</v>
      </c>
      <c r="B292" s="4" t="s">
        <v>9</v>
      </c>
      <c r="C292" s="2">
        <v>2022</v>
      </c>
      <c r="D292">
        <v>14</v>
      </c>
      <c r="E292" s="4" t="s">
        <v>9</v>
      </c>
      <c r="F292" s="2">
        <v>2022</v>
      </c>
      <c r="H292" s="7">
        <f>K287*14/30</f>
        <v>27073.452647278147</v>
      </c>
      <c r="I292" s="411"/>
      <c r="J292" s="411"/>
      <c r="L292" s="410"/>
      <c r="O292" s="411"/>
    </row>
    <row r="293" spans="1:23" x14ac:dyDescent="0.25">
      <c r="A293">
        <v>15</v>
      </c>
      <c r="B293" s="4" t="s">
        <v>9</v>
      </c>
      <c r="C293" s="2">
        <v>2022</v>
      </c>
      <c r="D293">
        <v>14</v>
      </c>
      <c r="E293" s="4" t="s">
        <v>11</v>
      </c>
      <c r="F293" s="2">
        <v>2022</v>
      </c>
      <c r="H293" s="7">
        <f>K287</f>
        <v>58014.541387024605</v>
      </c>
      <c r="I293" s="411"/>
      <c r="J293" s="411"/>
      <c r="L293" s="410"/>
      <c r="O293" s="411"/>
    </row>
    <row r="294" spans="1:23" x14ac:dyDescent="0.25">
      <c r="A294">
        <v>15</v>
      </c>
      <c r="B294" s="4" t="s">
        <v>11</v>
      </c>
      <c r="C294" s="2">
        <v>2022</v>
      </c>
      <c r="D294">
        <v>14</v>
      </c>
      <c r="E294" s="4" t="s">
        <v>12</v>
      </c>
      <c r="F294" s="2">
        <v>2022</v>
      </c>
      <c r="H294" s="7">
        <f>K287</f>
        <v>58014.541387024605</v>
      </c>
      <c r="I294" s="411"/>
      <c r="J294" s="411"/>
      <c r="L294" s="410"/>
      <c r="O294" s="411"/>
    </row>
    <row r="295" spans="1:23" x14ac:dyDescent="0.25">
      <c r="A295">
        <v>15</v>
      </c>
      <c r="B295" s="4" t="s">
        <v>12</v>
      </c>
      <c r="C295" s="2">
        <v>2022</v>
      </c>
      <c r="D295">
        <v>31</v>
      </c>
      <c r="E295" s="4" t="s">
        <v>12</v>
      </c>
      <c r="F295" s="2">
        <v>2022</v>
      </c>
      <c r="H295" s="7">
        <f>K287*16/30</f>
        <v>30941.088739746458</v>
      </c>
      <c r="I295" s="411"/>
      <c r="J295" s="411"/>
      <c r="L295" s="52">
        <v>44561</v>
      </c>
      <c r="M295" s="7">
        <f>$K$270*3</f>
        <v>165645.97315436241</v>
      </c>
      <c r="O295" s="5">
        <v>44727</v>
      </c>
      <c r="P295" s="9" t="s">
        <v>206</v>
      </c>
      <c r="Q295" s="9">
        <f>SUM(H296:H299)</f>
        <v>174043.62416107382</v>
      </c>
      <c r="S295" s="39"/>
      <c r="U295" s="56" t="s">
        <v>205</v>
      </c>
      <c r="V295" s="9">
        <f>SUM(H279:H295)</f>
        <v>680872.11036539904</v>
      </c>
      <c r="W295" s="407">
        <f>SUM(W278:W294)</f>
        <v>165645.97</v>
      </c>
    </row>
    <row r="296" spans="1:23" x14ac:dyDescent="0.25">
      <c r="A296">
        <v>1</v>
      </c>
      <c r="B296" s="22" t="s">
        <v>13</v>
      </c>
      <c r="C296" s="2">
        <v>2023</v>
      </c>
      <c r="D296">
        <v>14</v>
      </c>
      <c r="E296" s="4" t="s">
        <v>13</v>
      </c>
      <c r="F296" s="2">
        <v>2023</v>
      </c>
      <c r="H296" s="7">
        <f>K287*14/30</f>
        <v>27073.452647278147</v>
      </c>
      <c r="I296" s="411"/>
      <c r="J296" s="411"/>
      <c r="L296" s="410"/>
      <c r="O296" s="411"/>
      <c r="Q296" s="9"/>
    </row>
    <row r="297" spans="1:23" x14ac:dyDescent="0.25">
      <c r="A297">
        <v>15</v>
      </c>
      <c r="B297" s="4" t="s">
        <v>13</v>
      </c>
      <c r="C297" s="2">
        <v>2023</v>
      </c>
      <c r="D297">
        <v>14</v>
      </c>
      <c r="E297" s="4" t="s">
        <v>14</v>
      </c>
      <c r="F297" s="2">
        <v>2023</v>
      </c>
      <c r="H297" s="7">
        <f>K287</f>
        <v>58014.541387024605</v>
      </c>
      <c r="I297" s="411"/>
      <c r="J297" s="411"/>
      <c r="L297" s="410"/>
      <c r="O297" s="411"/>
    </row>
    <row r="298" spans="1:23" x14ac:dyDescent="0.25">
      <c r="A298">
        <v>15</v>
      </c>
      <c r="B298" s="4" t="s">
        <v>14</v>
      </c>
      <c r="C298" s="2">
        <v>2023</v>
      </c>
      <c r="D298">
        <v>14</v>
      </c>
      <c r="E298" s="4" t="s">
        <v>15</v>
      </c>
      <c r="F298" s="2">
        <v>2023</v>
      </c>
      <c r="H298" s="7">
        <f>K287</f>
        <v>58014.541387024605</v>
      </c>
      <c r="I298" s="411"/>
      <c r="J298" s="411"/>
      <c r="L298" s="410"/>
      <c r="O298" s="411"/>
    </row>
    <row r="299" spans="1:23" x14ac:dyDescent="0.25">
      <c r="A299">
        <v>15</v>
      </c>
      <c r="B299" s="4" t="s">
        <v>15</v>
      </c>
      <c r="C299" s="2">
        <v>2023</v>
      </c>
      <c r="D299">
        <v>31</v>
      </c>
      <c r="E299" s="4" t="s">
        <v>15</v>
      </c>
      <c r="F299" s="2">
        <v>2023</v>
      </c>
      <c r="H299" s="7">
        <f>K287*16/30</f>
        <v>30941.088739746458</v>
      </c>
      <c r="I299" s="10"/>
      <c r="J299" s="411"/>
      <c r="L299" s="52">
        <v>44651</v>
      </c>
      <c r="M299" s="7">
        <f>$K$270*3</f>
        <v>165645.97315436241</v>
      </c>
      <c r="O299" s="5">
        <v>44727</v>
      </c>
      <c r="P299" s="26" t="s">
        <v>207</v>
      </c>
      <c r="Q299" s="9"/>
      <c r="S299" s="39">
        <f>R299-Q299</f>
        <v>0</v>
      </c>
    </row>
    <row r="300" spans="1:23" x14ac:dyDescent="0.25">
      <c r="A300">
        <v>1</v>
      </c>
      <c r="B300" s="4" t="s">
        <v>16</v>
      </c>
      <c r="C300" s="2">
        <v>2023</v>
      </c>
      <c r="D300">
        <v>14</v>
      </c>
      <c r="E300" s="4" t="s">
        <v>16</v>
      </c>
      <c r="F300" s="2">
        <v>2023</v>
      </c>
      <c r="H300" s="7">
        <f>K287*14/30</f>
        <v>27073.452647278147</v>
      </c>
      <c r="I300" s="411"/>
      <c r="J300" s="411"/>
      <c r="L300" s="410"/>
      <c r="O300" s="411"/>
    </row>
    <row r="301" spans="1:23" x14ac:dyDescent="0.25">
      <c r="A301">
        <v>15</v>
      </c>
      <c r="B301" s="4" t="s">
        <v>16</v>
      </c>
      <c r="C301" s="2">
        <v>2023</v>
      </c>
      <c r="D301">
        <v>14</v>
      </c>
      <c r="E301" s="4" t="s">
        <v>17</v>
      </c>
      <c r="F301" s="2">
        <v>2023</v>
      </c>
      <c r="H301" s="7">
        <f>K287</f>
        <v>58014.541387024605</v>
      </c>
      <c r="I301" s="411"/>
      <c r="J301" s="411"/>
      <c r="L301" s="410"/>
      <c r="O301" s="411"/>
    </row>
    <row r="302" spans="1:23" x14ac:dyDescent="0.25">
      <c r="A302">
        <v>15</v>
      </c>
      <c r="B302" s="4" t="s">
        <v>17</v>
      </c>
      <c r="C302" s="2">
        <v>2023</v>
      </c>
      <c r="D302">
        <v>31</v>
      </c>
      <c r="E302" s="4" t="s">
        <v>17</v>
      </c>
      <c r="F302" s="2">
        <v>2023</v>
      </c>
      <c r="H302" s="7">
        <f>K287*16/30</f>
        <v>30941.088739746458</v>
      </c>
      <c r="I302" s="411"/>
      <c r="J302" s="411"/>
      <c r="L302" s="410"/>
      <c r="O302" s="411"/>
      <c r="P302" s="9"/>
      <c r="U302" s="9"/>
      <c r="V302" s="9"/>
    </row>
    <row r="303" spans="1:23" x14ac:dyDescent="0.25">
      <c r="A303">
        <v>1</v>
      </c>
      <c r="B303" s="4" t="s">
        <v>6</v>
      </c>
      <c r="C303" s="2">
        <v>2023</v>
      </c>
      <c r="D303">
        <v>14</v>
      </c>
      <c r="E303" s="4" t="s">
        <v>6</v>
      </c>
      <c r="F303" s="2">
        <v>2023</v>
      </c>
      <c r="H303" s="7">
        <f>K287*14/30</f>
        <v>27073.452647278147</v>
      </c>
      <c r="I303" s="411"/>
      <c r="J303" s="411"/>
      <c r="L303" s="410"/>
      <c r="O303" s="411"/>
      <c r="P303" s="9"/>
      <c r="U303" s="56" t="s">
        <v>209</v>
      </c>
      <c r="V303" s="9">
        <f>SUM(H287:H303)</f>
        <v>696174.4966442954</v>
      </c>
    </row>
  </sheetData>
  <mergeCells count="3">
    <mergeCell ref="A3:C3"/>
    <mergeCell ref="D3:F3"/>
    <mergeCell ref="Q3:R3"/>
  </mergeCells>
  <pageMargins left="0.78740157480314965" right="0.78740157480314965" top="0.98425196850393704" bottom="0.39370078740157483" header="0.51181102362204722" footer="0.51181102362204722"/>
  <pageSetup paperSize="8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48"/>
  <sheetViews>
    <sheetView topLeftCell="A3" zoomScaleNormal="100" workbookViewId="0">
      <pane ySplit="1812" topLeftCell="A127" activePane="bottomLeft"/>
      <selection activeCell="U4" sqref="U4"/>
      <selection pane="bottomLeft" activeCell="I159" sqref="I159"/>
    </sheetView>
  </sheetViews>
  <sheetFormatPr baseColWidth="10" defaultRowHeight="13.2" x14ac:dyDescent="0.25"/>
  <cols>
    <col min="1" max="1" width="3" bestFit="1" customWidth="1"/>
    <col min="2" max="2" width="3" style="4" bestFit="1" customWidth="1"/>
    <col min="3" max="3" width="5" bestFit="1" customWidth="1"/>
    <col min="4" max="5" width="3" bestFit="1" customWidth="1"/>
    <col min="6" max="6" width="5" bestFit="1" customWidth="1"/>
    <col min="7" max="7" width="4.44140625" customWidth="1"/>
    <col min="8" max="8" width="11.5546875" style="7"/>
    <col min="9" max="10" width="11.5546875" style="345"/>
    <col min="11" max="11" width="13.21875" style="7" bestFit="1" customWidth="1"/>
    <col min="12" max="12" width="11.5546875" style="343"/>
    <col min="13" max="13" width="11.5546875" style="7"/>
    <col min="14" max="14" width="11.5546875" style="9"/>
    <col min="15" max="15" width="11.5546875" style="345" customWidth="1"/>
    <col min="16" max="16" width="21.5546875" bestFit="1" customWidth="1"/>
    <col min="18" max="20" width="11.5546875" style="9"/>
    <col min="21" max="21" width="21.5546875" bestFit="1" customWidth="1"/>
    <col min="22" max="22" width="11.5546875" bestFit="1" customWidth="1"/>
    <col min="23" max="23" width="13.21875" style="9" bestFit="1" customWidth="1"/>
    <col min="24" max="25" width="11.5546875" style="9"/>
  </cols>
  <sheetData>
    <row r="1" spans="1:26" x14ac:dyDescent="0.25">
      <c r="B1" s="6" t="s">
        <v>26</v>
      </c>
    </row>
    <row r="3" spans="1:26" s="41" customFormat="1" x14ac:dyDescent="0.25">
      <c r="A3" s="413" t="s">
        <v>5</v>
      </c>
      <c r="B3" s="413"/>
      <c r="C3" s="413"/>
      <c r="D3" s="413" t="s">
        <v>5</v>
      </c>
      <c r="E3" s="413"/>
      <c r="F3" s="413"/>
      <c r="H3" s="42"/>
      <c r="I3" s="343"/>
      <c r="J3" s="343"/>
      <c r="K3" s="42"/>
      <c r="L3" s="343"/>
      <c r="M3" s="42"/>
      <c r="N3" s="47"/>
      <c r="O3" s="343"/>
      <c r="Q3" s="414" t="s">
        <v>5</v>
      </c>
      <c r="R3" s="413"/>
      <c r="S3" s="47"/>
      <c r="T3" s="47"/>
      <c r="W3" s="47"/>
      <c r="X3" s="47"/>
      <c r="Y3" s="47"/>
    </row>
    <row r="4" spans="1:26" s="343" customFormat="1" ht="39" customHeight="1" x14ac:dyDescent="0.25">
      <c r="B4" s="45"/>
      <c r="H4" s="44" t="s">
        <v>1</v>
      </c>
      <c r="I4" s="343" t="s">
        <v>2</v>
      </c>
      <c r="J4" s="343" t="s">
        <v>3</v>
      </c>
      <c r="K4" s="55" t="s">
        <v>62</v>
      </c>
      <c r="L4" s="343" t="s">
        <v>0</v>
      </c>
      <c r="M4" s="44" t="s">
        <v>27</v>
      </c>
      <c r="N4" s="44" t="s">
        <v>61</v>
      </c>
      <c r="O4" s="51" t="s">
        <v>4</v>
      </c>
      <c r="P4" s="343" t="s">
        <v>76</v>
      </c>
      <c r="Q4" s="57" t="s">
        <v>83</v>
      </c>
      <c r="R4" s="58" t="s">
        <v>82</v>
      </c>
      <c r="S4" s="55" t="s">
        <v>96</v>
      </c>
      <c r="T4" s="59" t="s">
        <v>95</v>
      </c>
      <c r="U4" s="343" t="s">
        <v>75</v>
      </c>
      <c r="V4" s="343" t="s">
        <v>55</v>
      </c>
      <c r="W4" s="58" t="s">
        <v>116</v>
      </c>
      <c r="X4" s="55" t="s">
        <v>117</v>
      </c>
      <c r="Y4" s="55" t="s">
        <v>118</v>
      </c>
      <c r="Z4" s="51" t="s">
        <v>152</v>
      </c>
    </row>
    <row r="6" spans="1:26" x14ac:dyDescent="0.25">
      <c r="A6">
        <v>15</v>
      </c>
      <c r="B6" s="4" t="s">
        <v>6</v>
      </c>
      <c r="C6" s="2">
        <v>2004</v>
      </c>
      <c r="D6">
        <v>14</v>
      </c>
      <c r="E6" s="4" t="s">
        <v>10</v>
      </c>
      <c r="F6" s="2">
        <v>2004</v>
      </c>
      <c r="H6" s="7">
        <v>40000</v>
      </c>
      <c r="I6" s="345" t="s">
        <v>18</v>
      </c>
      <c r="J6" s="345">
        <v>1214</v>
      </c>
      <c r="K6" s="7">
        <f>H6</f>
        <v>40000</v>
      </c>
      <c r="L6" s="52">
        <v>38138</v>
      </c>
      <c r="M6" s="7">
        <f>$K$6*3</f>
        <v>120000</v>
      </c>
      <c r="O6" s="5">
        <v>38518</v>
      </c>
    </row>
    <row r="7" spans="1:26" x14ac:dyDescent="0.25">
      <c r="A7">
        <v>15</v>
      </c>
      <c r="B7" s="4" t="s">
        <v>10</v>
      </c>
      <c r="C7" s="2">
        <v>2004</v>
      </c>
      <c r="D7">
        <v>14</v>
      </c>
      <c r="E7" s="4" t="s">
        <v>7</v>
      </c>
      <c r="F7" s="2">
        <v>2004</v>
      </c>
      <c r="H7" s="7">
        <f>H6</f>
        <v>40000</v>
      </c>
      <c r="L7" s="52"/>
      <c r="O7" s="5"/>
    </row>
    <row r="8" spans="1:26" x14ac:dyDescent="0.25">
      <c r="A8">
        <v>15</v>
      </c>
      <c r="B8" s="4" t="s">
        <v>7</v>
      </c>
      <c r="C8" s="2">
        <v>2004</v>
      </c>
      <c r="D8">
        <v>14</v>
      </c>
      <c r="E8" s="4" t="s">
        <v>8</v>
      </c>
      <c r="F8" s="2">
        <v>2004</v>
      </c>
      <c r="H8" s="7">
        <f t="shared" ref="H8:H17" si="0">H7</f>
        <v>40000</v>
      </c>
      <c r="L8" s="52"/>
      <c r="O8" s="5"/>
    </row>
    <row r="9" spans="1:26" x14ac:dyDescent="0.25">
      <c r="A9">
        <v>15</v>
      </c>
      <c r="B9" s="4" t="s">
        <v>8</v>
      </c>
      <c r="C9" s="2">
        <v>2004</v>
      </c>
      <c r="D9">
        <v>14</v>
      </c>
      <c r="E9" s="4" t="s">
        <v>9</v>
      </c>
      <c r="F9" s="2">
        <v>2004</v>
      </c>
      <c r="H9" s="7">
        <f t="shared" si="0"/>
        <v>40000</v>
      </c>
      <c r="L9" s="52">
        <v>38230</v>
      </c>
      <c r="M9" s="7">
        <f>$K$6*3</f>
        <v>120000</v>
      </c>
    </row>
    <row r="10" spans="1:26" x14ac:dyDescent="0.25">
      <c r="A10">
        <v>15</v>
      </c>
      <c r="B10" s="4" t="s">
        <v>9</v>
      </c>
      <c r="C10" s="2">
        <v>2004</v>
      </c>
      <c r="D10">
        <v>14</v>
      </c>
      <c r="E10" s="4" t="s">
        <v>11</v>
      </c>
      <c r="F10" s="2">
        <v>2004</v>
      </c>
      <c r="H10" s="7">
        <f t="shared" si="0"/>
        <v>40000</v>
      </c>
      <c r="L10" s="52"/>
      <c r="O10" s="5"/>
    </row>
    <row r="11" spans="1:26" x14ac:dyDescent="0.25">
      <c r="A11">
        <v>15</v>
      </c>
      <c r="B11" s="4" t="s">
        <v>11</v>
      </c>
      <c r="C11" s="2">
        <v>2004</v>
      </c>
      <c r="D11">
        <v>14</v>
      </c>
      <c r="E11" s="4" t="s">
        <v>12</v>
      </c>
      <c r="F11" s="2">
        <v>2004</v>
      </c>
      <c r="H11" s="7">
        <f t="shared" si="0"/>
        <v>40000</v>
      </c>
      <c r="L11" s="52"/>
      <c r="O11" s="5"/>
    </row>
    <row r="12" spans="1:26" x14ac:dyDescent="0.25">
      <c r="A12">
        <v>15</v>
      </c>
      <c r="B12" s="4" t="s">
        <v>12</v>
      </c>
      <c r="C12" s="2">
        <v>2004</v>
      </c>
      <c r="D12">
        <v>14</v>
      </c>
      <c r="E12" s="4" t="s">
        <v>13</v>
      </c>
      <c r="F12" s="2">
        <v>2005</v>
      </c>
      <c r="H12" s="7">
        <f t="shared" si="0"/>
        <v>40000</v>
      </c>
      <c r="L12" s="52">
        <v>38321</v>
      </c>
      <c r="M12" s="7">
        <f>$K$6*3</f>
        <v>120000</v>
      </c>
      <c r="O12" s="5"/>
    </row>
    <row r="13" spans="1:26" x14ac:dyDescent="0.25">
      <c r="A13">
        <v>15</v>
      </c>
      <c r="B13" s="4" t="s">
        <v>13</v>
      </c>
      <c r="C13" s="2">
        <v>2005</v>
      </c>
      <c r="D13">
        <v>14</v>
      </c>
      <c r="E13" s="4" t="s">
        <v>14</v>
      </c>
      <c r="F13" s="2">
        <v>2005</v>
      </c>
      <c r="H13" s="7">
        <f t="shared" si="0"/>
        <v>40000</v>
      </c>
      <c r="L13" s="52"/>
      <c r="O13" s="5"/>
    </row>
    <row r="14" spans="1:26" x14ac:dyDescent="0.25">
      <c r="A14">
        <v>15</v>
      </c>
      <c r="B14" s="4" t="s">
        <v>14</v>
      </c>
      <c r="C14" s="2">
        <v>2005</v>
      </c>
      <c r="D14">
        <v>14</v>
      </c>
      <c r="E14" s="4" t="s">
        <v>15</v>
      </c>
      <c r="F14" s="2">
        <v>2005</v>
      </c>
      <c r="H14" s="7">
        <f t="shared" si="0"/>
        <v>40000</v>
      </c>
    </row>
    <row r="15" spans="1:26" x14ac:dyDescent="0.25">
      <c r="A15">
        <v>15</v>
      </c>
      <c r="B15" s="4" t="s">
        <v>15</v>
      </c>
      <c r="C15" s="2">
        <v>2005</v>
      </c>
      <c r="D15">
        <v>14</v>
      </c>
      <c r="E15" s="4" t="s">
        <v>16</v>
      </c>
      <c r="F15" s="2">
        <v>2005</v>
      </c>
      <c r="H15" s="7">
        <f t="shared" si="0"/>
        <v>40000</v>
      </c>
      <c r="L15" s="52">
        <v>38411</v>
      </c>
      <c r="M15" s="7">
        <f>$K$6*3</f>
        <v>120000</v>
      </c>
      <c r="O15" s="5"/>
    </row>
    <row r="16" spans="1:26" x14ac:dyDescent="0.25">
      <c r="A16">
        <v>15</v>
      </c>
      <c r="B16" s="4" t="s">
        <v>16</v>
      </c>
      <c r="C16" s="2">
        <v>2005</v>
      </c>
      <c r="D16">
        <v>14</v>
      </c>
      <c r="E16" s="4" t="s">
        <v>17</v>
      </c>
      <c r="F16" s="2">
        <v>2005</v>
      </c>
      <c r="H16" s="7">
        <f t="shared" si="0"/>
        <v>40000</v>
      </c>
      <c r="L16" s="52"/>
      <c r="O16" s="5"/>
    </row>
    <row r="17" spans="1:22" x14ac:dyDescent="0.25">
      <c r="A17">
        <v>15</v>
      </c>
      <c r="B17" s="4" t="s">
        <v>17</v>
      </c>
      <c r="C17" s="2">
        <v>2005</v>
      </c>
      <c r="D17">
        <v>14</v>
      </c>
      <c r="E17" s="4" t="s">
        <v>6</v>
      </c>
      <c r="F17" s="2">
        <v>2005</v>
      </c>
      <c r="H17" s="7">
        <f t="shared" si="0"/>
        <v>40000</v>
      </c>
      <c r="L17" s="52"/>
      <c r="O17" s="5"/>
      <c r="P17" s="9"/>
      <c r="U17" s="9"/>
      <c r="V17" s="9">
        <f>SUM(H6:H17)</f>
        <v>480000</v>
      </c>
    </row>
    <row r="18" spans="1:22" x14ac:dyDescent="0.25">
      <c r="A18">
        <v>15</v>
      </c>
      <c r="B18" s="4" t="s">
        <v>6</v>
      </c>
      <c r="C18" s="2">
        <v>2005</v>
      </c>
      <c r="D18">
        <v>14</v>
      </c>
      <c r="E18" s="4" t="s">
        <v>10</v>
      </c>
      <c r="F18" s="2">
        <v>2005</v>
      </c>
      <c r="H18" s="7">
        <f>K18</f>
        <v>41812.191103789126</v>
      </c>
      <c r="I18" s="345" t="s">
        <v>19</v>
      </c>
      <c r="J18" s="345">
        <v>1269</v>
      </c>
      <c r="K18" s="7">
        <f>$H$6*J18/$J$6</f>
        <v>41812.191103789126</v>
      </c>
      <c r="L18" s="52">
        <v>38503</v>
      </c>
      <c r="M18" s="7">
        <f>$K$18*3</f>
        <v>125436.57331136738</v>
      </c>
      <c r="N18" s="11">
        <f>(K18/K6)-1</f>
        <v>4.5304777594728174E-2</v>
      </c>
      <c r="O18" s="5">
        <v>38883</v>
      </c>
      <c r="Q18" s="1">
        <v>38534</v>
      </c>
      <c r="R18" s="9">
        <f>(K18-K6)/2</f>
        <v>906.09555189456296</v>
      </c>
    </row>
    <row r="19" spans="1:22" x14ac:dyDescent="0.25">
      <c r="A19">
        <v>15</v>
      </c>
      <c r="B19" s="4" t="s">
        <v>10</v>
      </c>
      <c r="C19" s="2">
        <v>2005</v>
      </c>
      <c r="D19">
        <v>14</v>
      </c>
      <c r="E19" s="4" t="s">
        <v>7</v>
      </c>
      <c r="F19" s="2">
        <v>2005</v>
      </c>
      <c r="H19" s="7">
        <f>H18</f>
        <v>41812.191103789126</v>
      </c>
      <c r="L19" s="52"/>
      <c r="N19" s="9" t="s">
        <v>32</v>
      </c>
      <c r="O19" s="5"/>
    </row>
    <row r="20" spans="1:22" x14ac:dyDescent="0.25">
      <c r="A20">
        <v>15</v>
      </c>
      <c r="B20" s="4" t="s">
        <v>7</v>
      </c>
      <c r="C20" s="2">
        <v>2005</v>
      </c>
      <c r="D20">
        <v>14</v>
      </c>
      <c r="E20" s="4" t="s">
        <v>8</v>
      </c>
      <c r="F20" s="2">
        <v>2005</v>
      </c>
      <c r="H20" s="7">
        <f t="shared" ref="H20:H29" si="1">H19</f>
        <v>41812.191103789126</v>
      </c>
      <c r="L20" s="52"/>
      <c r="O20" s="5"/>
    </row>
    <row r="21" spans="1:22" x14ac:dyDescent="0.25">
      <c r="A21">
        <v>15</v>
      </c>
      <c r="B21" s="4" t="s">
        <v>8</v>
      </c>
      <c r="C21" s="2">
        <v>2005</v>
      </c>
      <c r="D21">
        <v>14</v>
      </c>
      <c r="E21" s="4" t="s">
        <v>9</v>
      </c>
      <c r="F21" s="2">
        <v>2005</v>
      </c>
      <c r="H21" s="7">
        <f t="shared" si="1"/>
        <v>41812.191103789126</v>
      </c>
      <c r="L21" s="52">
        <v>38595</v>
      </c>
      <c r="M21" s="7">
        <f>$K$18*3</f>
        <v>125436.57331136738</v>
      </c>
    </row>
    <row r="22" spans="1:22" x14ac:dyDescent="0.25">
      <c r="A22">
        <v>15</v>
      </c>
      <c r="B22" s="4" t="s">
        <v>9</v>
      </c>
      <c r="C22" s="2">
        <v>2005</v>
      </c>
      <c r="D22">
        <v>14</v>
      </c>
      <c r="E22" s="4" t="s">
        <v>11</v>
      </c>
      <c r="F22" s="2">
        <v>2005</v>
      </c>
      <c r="H22" s="7">
        <f t="shared" si="1"/>
        <v>41812.191103789126</v>
      </c>
      <c r="L22" s="52"/>
      <c r="O22" s="5"/>
    </row>
    <row r="23" spans="1:22" x14ac:dyDescent="0.25">
      <c r="A23">
        <v>15</v>
      </c>
      <c r="B23" s="4" t="s">
        <v>11</v>
      </c>
      <c r="C23" s="2">
        <v>2005</v>
      </c>
      <c r="D23">
        <v>14</v>
      </c>
      <c r="E23" s="4" t="s">
        <v>12</v>
      </c>
      <c r="F23" s="2">
        <v>2005</v>
      </c>
      <c r="H23" s="7">
        <f t="shared" si="1"/>
        <v>41812.191103789126</v>
      </c>
      <c r="L23" s="52"/>
      <c r="O23" s="5"/>
      <c r="P23" s="9"/>
      <c r="U23" s="9"/>
      <c r="V23" s="9">
        <f>SUM(H12:H23)</f>
        <v>490873.14662273484</v>
      </c>
    </row>
    <row r="24" spans="1:22" x14ac:dyDescent="0.25">
      <c r="A24">
        <v>15</v>
      </c>
      <c r="B24" s="4" t="s">
        <v>12</v>
      </c>
      <c r="C24" s="2">
        <v>2005</v>
      </c>
      <c r="D24">
        <v>14</v>
      </c>
      <c r="E24" s="4" t="s">
        <v>13</v>
      </c>
      <c r="F24" s="2">
        <v>2006</v>
      </c>
      <c r="H24" s="7">
        <f t="shared" si="1"/>
        <v>41812.191103789126</v>
      </c>
      <c r="L24" s="52">
        <v>38686</v>
      </c>
      <c r="M24" s="7">
        <f>$K$18*3</f>
        <v>125436.57331136738</v>
      </c>
      <c r="O24" s="5"/>
    </row>
    <row r="25" spans="1:22" x14ac:dyDescent="0.25">
      <c r="A25">
        <v>15</v>
      </c>
      <c r="B25" s="4" t="s">
        <v>13</v>
      </c>
      <c r="C25" s="2">
        <v>2006</v>
      </c>
      <c r="D25">
        <v>14</v>
      </c>
      <c r="E25" s="4" t="s">
        <v>14</v>
      </c>
      <c r="F25" s="2">
        <v>2006</v>
      </c>
      <c r="H25" s="7">
        <f t="shared" si="1"/>
        <v>41812.191103789126</v>
      </c>
      <c r="L25" s="52"/>
      <c r="O25" s="5"/>
    </row>
    <row r="26" spans="1:22" x14ac:dyDescent="0.25">
      <c r="A26">
        <v>15</v>
      </c>
      <c r="B26" s="4" t="s">
        <v>14</v>
      </c>
      <c r="C26" s="2">
        <v>2006</v>
      </c>
      <c r="D26">
        <v>14</v>
      </c>
      <c r="E26" s="4" t="s">
        <v>15</v>
      </c>
      <c r="F26" s="2">
        <v>2006</v>
      </c>
      <c r="H26" s="7">
        <f t="shared" si="1"/>
        <v>41812.191103789126</v>
      </c>
    </row>
    <row r="27" spans="1:22" x14ac:dyDescent="0.25">
      <c r="A27">
        <v>15</v>
      </c>
      <c r="B27" s="4" t="s">
        <v>15</v>
      </c>
      <c r="C27" s="2">
        <v>2006</v>
      </c>
      <c r="D27">
        <v>14</v>
      </c>
      <c r="E27" s="4" t="s">
        <v>16</v>
      </c>
      <c r="F27" s="2">
        <v>2006</v>
      </c>
      <c r="H27" s="7">
        <f t="shared" si="1"/>
        <v>41812.191103789126</v>
      </c>
      <c r="L27" s="52">
        <v>38776</v>
      </c>
      <c r="M27" s="7">
        <f>$K$18*3</f>
        <v>125436.57331136738</v>
      </c>
      <c r="O27" s="5"/>
    </row>
    <row r="28" spans="1:22" x14ac:dyDescent="0.25">
      <c r="A28">
        <v>15</v>
      </c>
      <c r="B28" s="4" t="s">
        <v>16</v>
      </c>
      <c r="C28" s="2">
        <v>2006</v>
      </c>
      <c r="D28">
        <v>14</v>
      </c>
      <c r="E28" s="4" t="s">
        <v>17</v>
      </c>
      <c r="F28" s="2">
        <v>2006</v>
      </c>
      <c r="H28" s="7">
        <f t="shared" si="1"/>
        <v>41812.191103789126</v>
      </c>
      <c r="L28" s="52"/>
      <c r="O28" s="5"/>
    </row>
    <row r="29" spans="1:22" x14ac:dyDescent="0.25">
      <c r="A29">
        <v>15</v>
      </c>
      <c r="B29" s="4" t="s">
        <v>17</v>
      </c>
      <c r="C29" s="2">
        <v>2006</v>
      </c>
      <c r="D29">
        <v>14</v>
      </c>
      <c r="E29" s="4" t="s">
        <v>6</v>
      </c>
      <c r="F29" s="2">
        <v>2006</v>
      </c>
      <c r="H29" s="7">
        <f t="shared" si="1"/>
        <v>41812.191103789126</v>
      </c>
      <c r="L29" s="52"/>
      <c r="O29" s="5"/>
      <c r="P29" s="9"/>
      <c r="U29" s="9"/>
      <c r="V29" s="9">
        <f>SUM(H18:H29)</f>
        <v>501746.29324546963</v>
      </c>
    </row>
    <row r="30" spans="1:22" x14ac:dyDescent="0.25">
      <c r="A30">
        <v>15</v>
      </c>
      <c r="B30" s="4" t="s">
        <v>6</v>
      </c>
      <c r="C30" s="2">
        <v>2006</v>
      </c>
      <c r="D30">
        <v>14</v>
      </c>
      <c r="E30" s="4" t="s">
        <v>10</v>
      </c>
      <c r="F30" s="2">
        <v>2006</v>
      </c>
      <c r="H30" s="7">
        <f>K30</f>
        <v>43887.973640856675</v>
      </c>
      <c r="I30" s="345" t="s">
        <v>20</v>
      </c>
      <c r="J30" s="345">
        <v>1332</v>
      </c>
      <c r="K30" s="7">
        <f>$H$6*J30/$J$6</f>
        <v>43887.973640856675</v>
      </c>
      <c r="L30" s="52">
        <v>38868</v>
      </c>
      <c r="M30" s="7">
        <f>$K$30*3</f>
        <v>131663.92092257002</v>
      </c>
      <c r="N30" s="11">
        <f>(K30/K18)-1</f>
        <v>4.9645390070922168E-2</v>
      </c>
      <c r="O30" s="5">
        <v>39248</v>
      </c>
      <c r="Q30" s="1">
        <v>38899</v>
      </c>
      <c r="R30" s="9">
        <f>(K30-K18)/2</f>
        <v>1037.8912685337746</v>
      </c>
    </row>
    <row r="31" spans="1:22" x14ac:dyDescent="0.25">
      <c r="A31">
        <v>15</v>
      </c>
      <c r="B31" s="4" t="s">
        <v>10</v>
      </c>
      <c r="C31" s="2">
        <v>2006</v>
      </c>
      <c r="D31">
        <v>14</v>
      </c>
      <c r="E31" s="4" t="s">
        <v>7</v>
      </c>
      <c r="F31" s="2">
        <v>2006</v>
      </c>
      <c r="H31" s="7">
        <f>H30</f>
        <v>43887.973640856675</v>
      </c>
      <c r="L31" s="52"/>
      <c r="O31" s="5"/>
    </row>
    <row r="32" spans="1:22" x14ac:dyDescent="0.25">
      <c r="A32">
        <v>15</v>
      </c>
      <c r="B32" s="4" t="s">
        <v>7</v>
      </c>
      <c r="C32" s="2">
        <v>2006</v>
      </c>
      <c r="D32">
        <v>14</v>
      </c>
      <c r="E32" s="4" t="s">
        <v>8</v>
      </c>
      <c r="F32" s="2">
        <v>2006</v>
      </c>
      <c r="H32" s="7">
        <f t="shared" ref="H32:H41" si="2">H31</f>
        <v>43887.973640856675</v>
      </c>
      <c r="L32" s="52"/>
      <c r="O32" s="5"/>
    </row>
    <row r="33" spans="1:22" x14ac:dyDescent="0.25">
      <c r="A33">
        <v>15</v>
      </c>
      <c r="B33" s="4" t="s">
        <v>8</v>
      </c>
      <c r="C33" s="2">
        <v>2006</v>
      </c>
      <c r="D33">
        <v>14</v>
      </c>
      <c r="E33" s="4" t="s">
        <v>9</v>
      </c>
      <c r="F33" s="2">
        <v>2006</v>
      </c>
      <c r="H33" s="7">
        <f t="shared" si="2"/>
        <v>43887.973640856675</v>
      </c>
      <c r="L33" s="52">
        <v>38960</v>
      </c>
      <c r="M33" s="7">
        <f>$K$30*3</f>
        <v>131663.92092257002</v>
      </c>
    </row>
    <row r="34" spans="1:22" x14ac:dyDescent="0.25">
      <c r="A34">
        <v>15</v>
      </c>
      <c r="B34" s="4" t="s">
        <v>9</v>
      </c>
      <c r="C34" s="2">
        <v>2006</v>
      </c>
      <c r="D34">
        <v>14</v>
      </c>
      <c r="E34" s="4" t="s">
        <v>11</v>
      </c>
      <c r="F34" s="2">
        <v>2006</v>
      </c>
      <c r="H34" s="7">
        <f t="shared" si="2"/>
        <v>43887.973640856675</v>
      </c>
      <c r="L34" s="52"/>
      <c r="O34" s="5"/>
    </row>
    <row r="35" spans="1:22" x14ac:dyDescent="0.25">
      <c r="A35">
        <v>15</v>
      </c>
      <c r="B35" s="4" t="s">
        <v>11</v>
      </c>
      <c r="C35" s="2">
        <v>2006</v>
      </c>
      <c r="D35">
        <v>14</v>
      </c>
      <c r="E35" s="4" t="s">
        <v>12</v>
      </c>
      <c r="F35" s="2">
        <v>2006</v>
      </c>
      <c r="H35" s="7">
        <f t="shared" si="2"/>
        <v>43887.973640856675</v>
      </c>
      <c r="L35" s="52"/>
      <c r="O35" s="5"/>
      <c r="P35" s="9"/>
      <c r="U35" s="9"/>
      <c r="V35" s="9">
        <f>SUM(H24:H35)</f>
        <v>514200.98846787488</v>
      </c>
    </row>
    <row r="36" spans="1:22" x14ac:dyDescent="0.25">
      <c r="A36">
        <v>15</v>
      </c>
      <c r="B36" s="4" t="s">
        <v>12</v>
      </c>
      <c r="C36" s="2">
        <v>2006</v>
      </c>
      <c r="D36">
        <v>14</v>
      </c>
      <c r="E36" s="4" t="s">
        <v>13</v>
      </c>
      <c r="F36" s="2">
        <v>2007</v>
      </c>
      <c r="H36" s="7">
        <f t="shared" si="2"/>
        <v>43887.973640856675</v>
      </c>
      <c r="L36" s="52">
        <v>39051</v>
      </c>
      <c r="M36" s="7">
        <f>$K$30*3</f>
        <v>131663.92092257002</v>
      </c>
      <c r="O36" s="5"/>
    </row>
    <row r="37" spans="1:22" x14ac:dyDescent="0.25">
      <c r="A37">
        <v>15</v>
      </c>
      <c r="B37" s="4" t="s">
        <v>13</v>
      </c>
      <c r="C37" s="2">
        <v>2007</v>
      </c>
      <c r="D37">
        <v>14</v>
      </c>
      <c r="E37" s="4" t="s">
        <v>14</v>
      </c>
      <c r="F37" s="2">
        <v>2007</v>
      </c>
      <c r="H37" s="7">
        <f t="shared" si="2"/>
        <v>43887.973640856675</v>
      </c>
      <c r="L37" s="52"/>
      <c r="O37" s="5"/>
    </row>
    <row r="38" spans="1:22" x14ac:dyDescent="0.25">
      <c r="A38">
        <v>15</v>
      </c>
      <c r="B38" s="4" t="s">
        <v>14</v>
      </c>
      <c r="C38" s="2">
        <v>2007</v>
      </c>
      <c r="D38">
        <v>14</v>
      </c>
      <c r="E38" s="4" t="s">
        <v>15</v>
      </c>
      <c r="F38" s="2">
        <v>2007</v>
      </c>
      <c r="H38" s="7">
        <f t="shared" si="2"/>
        <v>43887.973640856675</v>
      </c>
    </row>
    <row r="39" spans="1:22" x14ac:dyDescent="0.25">
      <c r="A39">
        <v>15</v>
      </c>
      <c r="B39" s="4" t="s">
        <v>15</v>
      </c>
      <c r="C39" s="2">
        <v>2007</v>
      </c>
      <c r="D39">
        <v>14</v>
      </c>
      <c r="E39" s="4" t="s">
        <v>16</v>
      </c>
      <c r="F39" s="2">
        <v>2007</v>
      </c>
      <c r="H39" s="7">
        <f t="shared" si="2"/>
        <v>43887.973640856675</v>
      </c>
      <c r="L39" s="52">
        <v>39141</v>
      </c>
      <c r="M39" s="7">
        <f>$K$30*3</f>
        <v>131663.92092257002</v>
      </c>
      <c r="O39" s="5"/>
    </row>
    <row r="40" spans="1:22" x14ac:dyDescent="0.25">
      <c r="A40">
        <v>15</v>
      </c>
      <c r="B40" s="4" t="s">
        <v>16</v>
      </c>
      <c r="C40" s="2">
        <v>2007</v>
      </c>
      <c r="D40">
        <v>14</v>
      </c>
      <c r="E40" s="4" t="s">
        <v>17</v>
      </c>
      <c r="F40" s="2">
        <v>2007</v>
      </c>
      <c r="H40" s="7">
        <f t="shared" si="2"/>
        <v>43887.973640856675</v>
      </c>
      <c r="L40" s="52"/>
      <c r="O40" s="5"/>
    </row>
    <row r="41" spans="1:22" x14ac:dyDescent="0.25">
      <c r="A41">
        <v>15</v>
      </c>
      <c r="B41" s="4" t="s">
        <v>17</v>
      </c>
      <c r="C41" s="2">
        <v>2007</v>
      </c>
      <c r="D41">
        <v>14</v>
      </c>
      <c r="E41" s="4" t="s">
        <v>6</v>
      </c>
      <c r="F41" s="2">
        <v>2007</v>
      </c>
      <c r="H41" s="7">
        <f t="shared" si="2"/>
        <v>43887.973640856675</v>
      </c>
      <c r="L41" s="52"/>
      <c r="O41" s="5"/>
      <c r="P41" s="9"/>
      <c r="U41" s="9"/>
      <c r="V41" s="9">
        <f>SUM(H30:H41)</f>
        <v>526655.68369028007</v>
      </c>
    </row>
    <row r="42" spans="1:22" x14ac:dyDescent="0.25">
      <c r="A42">
        <v>15</v>
      </c>
      <c r="B42" s="4" t="s">
        <v>6</v>
      </c>
      <c r="C42" s="2">
        <v>2007</v>
      </c>
      <c r="D42">
        <v>14</v>
      </c>
      <c r="E42" s="4" t="s">
        <v>10</v>
      </c>
      <c r="F42" s="2">
        <v>2007</v>
      </c>
      <c r="H42" s="7">
        <f>K42</f>
        <v>46326.194398682041</v>
      </c>
      <c r="I42" s="345" t="s">
        <v>21</v>
      </c>
      <c r="J42" s="345">
        <v>1406</v>
      </c>
      <c r="K42" s="7">
        <f>$H$6*J42/$J$6</f>
        <v>46326.194398682041</v>
      </c>
      <c r="L42" s="52">
        <v>39233</v>
      </c>
      <c r="M42" s="7">
        <f>$K$42*3</f>
        <v>138978.58319604612</v>
      </c>
      <c r="N42" s="11">
        <f>(K42/K30)-1</f>
        <v>5.5555555555555358E-2</v>
      </c>
      <c r="O42" s="5">
        <v>39614</v>
      </c>
      <c r="Q42" s="1">
        <v>39264</v>
      </c>
      <c r="R42" s="9">
        <f>(K42-K30)/2</f>
        <v>1219.1103789126828</v>
      </c>
    </row>
    <row r="43" spans="1:22" x14ac:dyDescent="0.25">
      <c r="A43">
        <v>15</v>
      </c>
      <c r="B43" s="4" t="s">
        <v>10</v>
      </c>
      <c r="C43" s="2">
        <v>2007</v>
      </c>
      <c r="D43">
        <v>14</v>
      </c>
      <c r="E43" s="4" t="s">
        <v>7</v>
      </c>
      <c r="F43" s="2">
        <v>2007</v>
      </c>
      <c r="H43" s="7">
        <f>H42</f>
        <v>46326.194398682041</v>
      </c>
      <c r="L43" s="52"/>
      <c r="O43" s="5"/>
    </row>
    <row r="44" spans="1:22" x14ac:dyDescent="0.25">
      <c r="A44">
        <v>15</v>
      </c>
      <c r="B44" s="4" t="s">
        <v>7</v>
      </c>
      <c r="C44" s="2">
        <v>2007</v>
      </c>
      <c r="D44">
        <v>14</v>
      </c>
      <c r="E44" s="4" t="s">
        <v>8</v>
      </c>
      <c r="F44" s="2">
        <v>2007</v>
      </c>
      <c r="H44" s="7">
        <f t="shared" ref="H44:H53" si="3">H43</f>
        <v>46326.194398682041</v>
      </c>
      <c r="L44" s="52"/>
      <c r="O44" s="5"/>
    </row>
    <row r="45" spans="1:22" x14ac:dyDescent="0.25">
      <c r="A45">
        <v>15</v>
      </c>
      <c r="B45" s="4" t="s">
        <v>8</v>
      </c>
      <c r="C45" s="2">
        <v>2007</v>
      </c>
      <c r="D45">
        <v>14</v>
      </c>
      <c r="E45" s="4" t="s">
        <v>9</v>
      </c>
      <c r="F45" s="2">
        <v>2007</v>
      </c>
      <c r="H45" s="7">
        <f t="shared" si="3"/>
        <v>46326.194398682041</v>
      </c>
      <c r="L45" s="52">
        <v>39325</v>
      </c>
      <c r="M45" s="7">
        <f>$K$42*3</f>
        <v>138978.58319604612</v>
      </c>
    </row>
    <row r="46" spans="1:22" x14ac:dyDescent="0.25">
      <c r="A46">
        <v>15</v>
      </c>
      <c r="B46" s="4" t="s">
        <v>9</v>
      </c>
      <c r="C46" s="2">
        <v>2007</v>
      </c>
      <c r="D46">
        <v>14</v>
      </c>
      <c r="E46" s="4" t="s">
        <v>11</v>
      </c>
      <c r="F46" s="2">
        <v>2007</v>
      </c>
      <c r="H46" s="7">
        <f t="shared" si="3"/>
        <v>46326.194398682041</v>
      </c>
      <c r="L46" s="52"/>
      <c r="O46" s="5"/>
    </row>
    <row r="47" spans="1:22" x14ac:dyDescent="0.25">
      <c r="A47">
        <v>15</v>
      </c>
      <c r="B47" s="4" t="s">
        <v>11</v>
      </c>
      <c r="C47" s="2">
        <v>2007</v>
      </c>
      <c r="D47">
        <v>14</v>
      </c>
      <c r="E47" s="4" t="s">
        <v>12</v>
      </c>
      <c r="F47" s="2">
        <v>2007</v>
      </c>
      <c r="H47" s="7">
        <f t="shared" si="3"/>
        <v>46326.194398682041</v>
      </c>
      <c r="L47" s="52"/>
      <c r="O47" s="5"/>
      <c r="P47" s="9"/>
      <c r="U47" s="9"/>
      <c r="V47" s="9">
        <f>SUM(H36:H47)</f>
        <v>541285.00823723222</v>
      </c>
    </row>
    <row r="48" spans="1:22" x14ac:dyDescent="0.25">
      <c r="A48">
        <v>15</v>
      </c>
      <c r="B48" s="4" t="s">
        <v>12</v>
      </c>
      <c r="C48" s="2">
        <v>2007</v>
      </c>
      <c r="D48">
        <v>14</v>
      </c>
      <c r="E48" s="4" t="s">
        <v>13</v>
      </c>
      <c r="F48" s="2">
        <v>2008</v>
      </c>
      <c r="H48" s="7">
        <f t="shared" si="3"/>
        <v>46326.194398682041</v>
      </c>
      <c r="L48" s="52">
        <v>39416</v>
      </c>
      <c r="M48" s="7">
        <f>$K$42*3</f>
        <v>138978.58319604612</v>
      </c>
      <c r="O48" s="5"/>
    </row>
    <row r="49" spans="1:22" x14ac:dyDescent="0.25">
      <c r="A49">
        <v>15</v>
      </c>
      <c r="B49" s="4" t="s">
        <v>13</v>
      </c>
      <c r="C49" s="2">
        <v>2008</v>
      </c>
      <c r="D49">
        <v>14</v>
      </c>
      <c r="E49" s="4" t="s">
        <v>14</v>
      </c>
      <c r="F49" s="2">
        <v>2008</v>
      </c>
      <c r="H49" s="7">
        <f t="shared" si="3"/>
        <v>46326.194398682041</v>
      </c>
      <c r="L49" s="52"/>
      <c r="O49" s="5"/>
    </row>
    <row r="50" spans="1:22" x14ac:dyDescent="0.25">
      <c r="A50">
        <v>15</v>
      </c>
      <c r="B50" s="4" t="s">
        <v>14</v>
      </c>
      <c r="C50" s="2">
        <v>2008</v>
      </c>
      <c r="D50">
        <v>14</v>
      </c>
      <c r="E50" s="4" t="s">
        <v>15</v>
      </c>
      <c r="F50" s="2">
        <v>2008</v>
      </c>
      <c r="H50" s="7">
        <f t="shared" si="3"/>
        <v>46326.194398682041</v>
      </c>
    </row>
    <row r="51" spans="1:22" x14ac:dyDescent="0.25">
      <c r="A51">
        <v>15</v>
      </c>
      <c r="B51" s="4" t="s">
        <v>15</v>
      </c>
      <c r="C51" s="2">
        <v>2008</v>
      </c>
      <c r="D51">
        <v>14</v>
      </c>
      <c r="E51" s="4" t="s">
        <v>16</v>
      </c>
      <c r="F51" s="2">
        <v>2008</v>
      </c>
      <c r="H51" s="7">
        <f t="shared" si="3"/>
        <v>46326.194398682041</v>
      </c>
      <c r="L51" s="52">
        <v>39506</v>
      </c>
      <c r="M51" s="7">
        <f>$K$42*3</f>
        <v>138978.58319604612</v>
      </c>
      <c r="O51" s="5"/>
    </row>
    <row r="52" spans="1:22" x14ac:dyDescent="0.25">
      <c r="A52">
        <v>15</v>
      </c>
      <c r="B52" s="4" t="s">
        <v>16</v>
      </c>
      <c r="C52" s="2">
        <v>2008</v>
      </c>
      <c r="D52">
        <v>14</v>
      </c>
      <c r="E52" s="4" t="s">
        <v>17</v>
      </c>
      <c r="F52" s="2">
        <v>2008</v>
      </c>
      <c r="H52" s="7">
        <f t="shared" si="3"/>
        <v>46326.194398682041</v>
      </c>
      <c r="L52" s="52"/>
      <c r="O52" s="5"/>
    </row>
    <row r="53" spans="1:22" x14ac:dyDescent="0.25">
      <c r="A53">
        <v>15</v>
      </c>
      <c r="B53" s="4" t="s">
        <v>17</v>
      </c>
      <c r="C53" s="2">
        <v>2008</v>
      </c>
      <c r="D53">
        <v>14</v>
      </c>
      <c r="E53" s="4" t="s">
        <v>6</v>
      </c>
      <c r="F53" s="2">
        <v>2008</v>
      </c>
      <c r="H53" s="7">
        <f t="shared" si="3"/>
        <v>46326.194398682041</v>
      </c>
      <c r="L53" s="52"/>
      <c r="O53" s="5"/>
      <c r="P53" s="19"/>
      <c r="U53" s="19"/>
      <c r="V53" s="19">
        <f>SUM(H42:H53)</f>
        <v>555914.33278418449</v>
      </c>
    </row>
    <row r="54" spans="1:22" x14ac:dyDescent="0.25">
      <c r="A54">
        <v>15</v>
      </c>
      <c r="B54" s="4" t="s">
        <v>6</v>
      </c>
      <c r="C54" s="2">
        <v>2008</v>
      </c>
      <c r="D54">
        <v>14</v>
      </c>
      <c r="E54" s="4" t="s">
        <v>10</v>
      </c>
      <c r="F54" s="2">
        <v>2008</v>
      </c>
      <c r="H54" s="7">
        <f>K54</f>
        <v>48566.721581548598</v>
      </c>
      <c r="I54" s="345" t="s">
        <v>22</v>
      </c>
      <c r="J54" s="345">
        <v>1474</v>
      </c>
      <c r="K54" s="7">
        <f>$H$6*J54/$J$6</f>
        <v>48566.721581548598</v>
      </c>
      <c r="L54" s="52">
        <v>39599</v>
      </c>
      <c r="M54" s="7">
        <f>$K$54*3</f>
        <v>145700.16474464579</v>
      </c>
      <c r="N54" s="11">
        <f>(K54/K42)-1</f>
        <v>4.8364153627311612E-2</v>
      </c>
      <c r="O54" s="5">
        <v>39979</v>
      </c>
      <c r="Q54" s="1">
        <v>39630</v>
      </c>
      <c r="R54" s="9">
        <f>(K54-K42)/2</f>
        <v>1120.2635914332786</v>
      </c>
    </row>
    <row r="55" spans="1:22" x14ac:dyDescent="0.25">
      <c r="A55">
        <v>15</v>
      </c>
      <c r="B55" s="4" t="s">
        <v>10</v>
      </c>
      <c r="C55" s="2">
        <v>2008</v>
      </c>
      <c r="D55">
        <v>14</v>
      </c>
      <c r="E55" s="4" t="s">
        <v>7</v>
      </c>
      <c r="F55" s="2">
        <v>2008</v>
      </c>
      <c r="H55" s="7">
        <f>H54</f>
        <v>48566.721581548598</v>
      </c>
      <c r="K55" s="40"/>
      <c r="L55" s="52"/>
      <c r="O55" s="5"/>
    </row>
    <row r="56" spans="1:22" x14ac:dyDescent="0.25">
      <c r="A56">
        <v>15</v>
      </c>
      <c r="B56" s="4" t="s">
        <v>7</v>
      </c>
      <c r="C56" s="2">
        <v>2008</v>
      </c>
      <c r="D56">
        <v>14</v>
      </c>
      <c r="E56" s="4" t="s">
        <v>8</v>
      </c>
      <c r="F56" s="2">
        <v>2008</v>
      </c>
      <c r="H56" s="7">
        <f t="shared" ref="H56:H65" si="4">H55</f>
        <v>48566.721581548598</v>
      </c>
      <c r="L56" s="52"/>
      <c r="O56" s="5"/>
    </row>
    <row r="57" spans="1:22" x14ac:dyDescent="0.25">
      <c r="A57">
        <v>15</v>
      </c>
      <c r="B57" s="4" t="s">
        <v>8</v>
      </c>
      <c r="C57" s="2">
        <v>2008</v>
      </c>
      <c r="D57">
        <v>14</v>
      </c>
      <c r="E57" s="4" t="s">
        <v>9</v>
      </c>
      <c r="F57" s="2">
        <v>2008</v>
      </c>
      <c r="H57" s="7">
        <f t="shared" si="4"/>
        <v>48566.721581548598</v>
      </c>
      <c r="L57" s="52">
        <v>39691</v>
      </c>
      <c r="M57" s="7">
        <f>$K$54*3</f>
        <v>145700.16474464579</v>
      </c>
    </row>
    <row r="58" spans="1:22" x14ac:dyDescent="0.25">
      <c r="A58">
        <v>15</v>
      </c>
      <c r="B58" s="4" t="s">
        <v>9</v>
      </c>
      <c r="C58" s="2">
        <v>2008</v>
      </c>
      <c r="D58">
        <v>14</v>
      </c>
      <c r="E58" s="4" t="s">
        <v>11</v>
      </c>
      <c r="F58" s="2">
        <v>2008</v>
      </c>
      <c r="H58" s="7">
        <f t="shared" si="4"/>
        <v>48566.721581548598</v>
      </c>
      <c r="L58" s="52"/>
      <c r="O58" s="5"/>
    </row>
    <row r="59" spans="1:22" x14ac:dyDescent="0.25">
      <c r="A59">
        <v>15</v>
      </c>
      <c r="B59" s="4" t="s">
        <v>11</v>
      </c>
      <c r="C59" s="2">
        <v>2008</v>
      </c>
      <c r="D59">
        <v>14</v>
      </c>
      <c r="E59" s="4" t="s">
        <v>12</v>
      </c>
      <c r="F59" s="2">
        <v>2008</v>
      </c>
      <c r="H59" s="7">
        <f t="shared" si="4"/>
        <v>48566.721581548598</v>
      </c>
      <c r="L59" s="52"/>
      <c r="O59" s="5"/>
      <c r="P59" s="9"/>
      <c r="U59" s="9"/>
      <c r="V59" s="9">
        <f>SUM(H48:H59)</f>
        <v>569357.49588138366</v>
      </c>
    </row>
    <row r="60" spans="1:22" x14ac:dyDescent="0.25">
      <c r="A60">
        <v>15</v>
      </c>
      <c r="B60" s="4" t="s">
        <v>12</v>
      </c>
      <c r="C60" s="2">
        <v>2008</v>
      </c>
      <c r="D60">
        <v>14</v>
      </c>
      <c r="E60" s="4" t="s">
        <v>13</v>
      </c>
      <c r="F60" s="2">
        <v>2009</v>
      </c>
      <c r="H60" s="7">
        <f t="shared" si="4"/>
        <v>48566.721581548598</v>
      </c>
      <c r="L60" s="52">
        <v>39782</v>
      </c>
      <c r="M60" s="7">
        <f>$K$54*3</f>
        <v>145700.16474464579</v>
      </c>
      <c r="O60" s="5"/>
    </row>
    <row r="61" spans="1:22" x14ac:dyDescent="0.25">
      <c r="A61">
        <v>15</v>
      </c>
      <c r="B61" s="4" t="s">
        <v>13</v>
      </c>
      <c r="C61" s="2">
        <v>2009</v>
      </c>
      <c r="D61">
        <v>14</v>
      </c>
      <c r="E61" s="4" t="s">
        <v>14</v>
      </c>
      <c r="F61" s="2">
        <v>2009</v>
      </c>
      <c r="H61" s="7">
        <f t="shared" si="4"/>
        <v>48566.721581548598</v>
      </c>
      <c r="L61" s="52"/>
      <c r="O61" s="5"/>
    </row>
    <row r="62" spans="1:22" x14ac:dyDescent="0.25">
      <c r="A62">
        <v>15</v>
      </c>
      <c r="B62" s="4" t="s">
        <v>14</v>
      </c>
      <c r="C62" s="2">
        <v>2009</v>
      </c>
      <c r="D62">
        <v>14</v>
      </c>
      <c r="E62" s="4" t="s">
        <v>15</v>
      </c>
      <c r="F62" s="2">
        <v>2009</v>
      </c>
      <c r="H62" s="7">
        <f t="shared" si="4"/>
        <v>48566.721581548598</v>
      </c>
    </row>
    <row r="63" spans="1:22" x14ac:dyDescent="0.25">
      <c r="A63">
        <v>15</v>
      </c>
      <c r="B63" s="4" t="s">
        <v>15</v>
      </c>
      <c r="C63" s="2">
        <v>2009</v>
      </c>
      <c r="D63">
        <v>14</v>
      </c>
      <c r="E63" s="4" t="s">
        <v>16</v>
      </c>
      <c r="F63" s="2">
        <v>2009</v>
      </c>
      <c r="H63" s="7">
        <f t="shared" si="4"/>
        <v>48566.721581548598</v>
      </c>
      <c r="L63" s="52">
        <v>39872</v>
      </c>
      <c r="M63" s="7">
        <f>$K$54*3</f>
        <v>145700.16474464579</v>
      </c>
      <c r="O63" s="5"/>
    </row>
    <row r="64" spans="1:22" x14ac:dyDescent="0.25">
      <c r="A64">
        <v>15</v>
      </c>
      <c r="B64" s="4" t="s">
        <v>16</v>
      </c>
      <c r="C64" s="2">
        <v>2009</v>
      </c>
      <c r="D64">
        <v>14</v>
      </c>
      <c r="E64" s="4" t="s">
        <v>17</v>
      </c>
      <c r="F64" s="2">
        <v>2009</v>
      </c>
      <c r="H64" s="7">
        <f t="shared" si="4"/>
        <v>48566.721581548598</v>
      </c>
      <c r="L64" s="52"/>
      <c r="O64" s="5"/>
    </row>
    <row r="65" spans="1:22" x14ac:dyDescent="0.25">
      <c r="A65">
        <v>15</v>
      </c>
      <c r="B65" s="4" t="s">
        <v>17</v>
      </c>
      <c r="C65" s="2">
        <v>2009</v>
      </c>
      <c r="D65">
        <v>14</v>
      </c>
      <c r="E65" s="4" t="s">
        <v>6</v>
      </c>
      <c r="F65" s="2">
        <v>2009</v>
      </c>
      <c r="H65" s="7">
        <f t="shared" si="4"/>
        <v>48566.721581548598</v>
      </c>
      <c r="L65" s="52"/>
      <c r="O65" s="5"/>
      <c r="P65" s="9"/>
      <c r="U65" s="9"/>
      <c r="V65" s="9">
        <f>SUM(H54:H65)</f>
        <v>582800.65897858306</v>
      </c>
    </row>
    <row r="66" spans="1:22" x14ac:dyDescent="0.25">
      <c r="A66">
        <v>15</v>
      </c>
      <c r="B66" s="4" t="s">
        <v>6</v>
      </c>
      <c r="C66" s="2">
        <v>2009</v>
      </c>
      <c r="D66">
        <v>14</v>
      </c>
      <c r="E66" s="4" t="s">
        <v>10</v>
      </c>
      <c r="F66" s="2">
        <v>2009</v>
      </c>
      <c r="H66" s="7">
        <f>K66</f>
        <v>50181.219110378916</v>
      </c>
      <c r="I66" s="345" t="s">
        <v>23</v>
      </c>
      <c r="J66" s="345">
        <v>1523</v>
      </c>
      <c r="K66" s="7">
        <f>$H$6*J66/$J$6</f>
        <v>50181.219110378916</v>
      </c>
      <c r="L66" s="52">
        <v>39964</v>
      </c>
      <c r="M66" s="7">
        <f>$K$66*3</f>
        <v>150543.65733113675</v>
      </c>
      <c r="N66" s="11">
        <f>(K66/K54)-1</f>
        <v>3.3242876526458742E-2</v>
      </c>
      <c r="O66" s="5">
        <v>40344</v>
      </c>
      <c r="Q66" s="1">
        <v>39995</v>
      </c>
      <c r="R66" s="9">
        <f>(K66-K54)/2</f>
        <v>807.2487644151588</v>
      </c>
    </row>
    <row r="67" spans="1:22" x14ac:dyDescent="0.25">
      <c r="A67">
        <v>15</v>
      </c>
      <c r="B67" s="4" t="s">
        <v>10</v>
      </c>
      <c r="C67" s="2">
        <v>2009</v>
      </c>
      <c r="D67">
        <v>14</v>
      </c>
      <c r="E67" s="4" t="s">
        <v>7</v>
      </c>
      <c r="F67" s="2">
        <v>2009</v>
      </c>
      <c r="H67" s="7">
        <f>H66</f>
        <v>50181.219110378916</v>
      </c>
      <c r="K67" s="40"/>
      <c r="L67" s="52"/>
      <c r="O67" s="5"/>
    </row>
    <row r="68" spans="1:22" x14ac:dyDescent="0.25">
      <c r="A68">
        <v>15</v>
      </c>
      <c r="B68" s="4" t="s">
        <v>7</v>
      </c>
      <c r="C68" s="2">
        <v>2009</v>
      </c>
      <c r="D68">
        <v>14</v>
      </c>
      <c r="E68" s="4" t="s">
        <v>8</v>
      </c>
      <c r="F68" s="2">
        <v>2009</v>
      </c>
      <c r="H68" s="7">
        <f t="shared" ref="H68:H74" si="5">H67</f>
        <v>50181.219110378916</v>
      </c>
      <c r="L68" s="52"/>
      <c r="O68" s="5"/>
    </row>
    <row r="69" spans="1:22" x14ac:dyDescent="0.25">
      <c r="A69">
        <v>15</v>
      </c>
      <c r="B69" s="4" t="s">
        <v>8</v>
      </c>
      <c r="C69" s="2">
        <v>2009</v>
      </c>
      <c r="D69">
        <v>14</v>
      </c>
      <c r="E69" s="4" t="s">
        <v>9</v>
      </c>
      <c r="F69" s="2">
        <v>2009</v>
      </c>
      <c r="H69" s="7">
        <f t="shared" si="5"/>
        <v>50181.219110378916</v>
      </c>
      <c r="L69" s="52">
        <v>40056</v>
      </c>
      <c r="M69" s="7">
        <f>$K$66*3</f>
        <v>150543.65733113675</v>
      </c>
    </row>
    <row r="70" spans="1:22" x14ac:dyDescent="0.25">
      <c r="A70">
        <v>15</v>
      </c>
      <c r="B70" s="4" t="s">
        <v>9</v>
      </c>
      <c r="C70" s="2">
        <v>2009</v>
      </c>
      <c r="D70">
        <v>14</v>
      </c>
      <c r="E70" s="4" t="s">
        <v>11</v>
      </c>
      <c r="F70" s="2">
        <v>2009</v>
      </c>
      <c r="H70" s="7">
        <f t="shared" si="5"/>
        <v>50181.219110378916</v>
      </c>
      <c r="L70" s="52"/>
      <c r="O70" s="5"/>
    </row>
    <row r="71" spans="1:22" x14ac:dyDescent="0.25">
      <c r="A71">
        <v>15</v>
      </c>
      <c r="B71" s="4" t="s">
        <v>11</v>
      </c>
      <c r="C71" s="2">
        <v>2009</v>
      </c>
      <c r="D71">
        <v>14</v>
      </c>
      <c r="E71" s="4" t="s">
        <v>12</v>
      </c>
      <c r="F71" s="2">
        <v>2009</v>
      </c>
      <c r="H71" s="7">
        <f t="shared" si="5"/>
        <v>50181.219110378916</v>
      </c>
      <c r="L71" s="52"/>
      <c r="O71" s="5"/>
      <c r="P71" s="9"/>
      <c r="U71" s="9"/>
      <c r="V71" s="9">
        <f>SUM(H60:H71)</f>
        <v>592487.64415156515</v>
      </c>
    </row>
    <row r="72" spans="1:22" x14ac:dyDescent="0.25">
      <c r="A72">
        <v>15</v>
      </c>
      <c r="B72" s="4" t="s">
        <v>12</v>
      </c>
      <c r="C72" s="2">
        <v>2009</v>
      </c>
      <c r="D72">
        <v>14</v>
      </c>
      <c r="E72" s="4" t="s">
        <v>13</v>
      </c>
      <c r="F72" s="2">
        <v>2010</v>
      </c>
      <c r="H72" s="7">
        <f t="shared" si="5"/>
        <v>50181.219110378916</v>
      </c>
      <c r="L72" s="52">
        <v>40147</v>
      </c>
      <c r="M72" s="7">
        <f>$K$66*3</f>
        <v>150543.65733113675</v>
      </c>
      <c r="O72" s="5"/>
    </row>
    <row r="73" spans="1:22" x14ac:dyDescent="0.25">
      <c r="A73">
        <v>15</v>
      </c>
      <c r="B73" s="4" t="s">
        <v>13</v>
      </c>
      <c r="C73" s="2">
        <v>2010</v>
      </c>
      <c r="D73">
        <v>14</v>
      </c>
      <c r="E73" s="4" t="s">
        <v>14</v>
      </c>
      <c r="F73" s="2">
        <v>2010</v>
      </c>
      <c r="H73" s="7">
        <f t="shared" si="5"/>
        <v>50181.219110378916</v>
      </c>
      <c r="L73" s="52"/>
      <c r="O73" s="5"/>
    </row>
    <row r="74" spans="1:22" x14ac:dyDescent="0.25">
      <c r="A74">
        <v>15</v>
      </c>
      <c r="B74" s="4" t="s">
        <v>14</v>
      </c>
      <c r="C74" s="2">
        <v>2010</v>
      </c>
      <c r="D74">
        <v>14</v>
      </c>
      <c r="E74" s="4" t="s">
        <v>15</v>
      </c>
      <c r="F74" s="2">
        <v>2010</v>
      </c>
      <c r="H74" s="7">
        <f t="shared" si="5"/>
        <v>50181.219110378916</v>
      </c>
    </row>
    <row r="75" spans="1:22" x14ac:dyDescent="0.25">
      <c r="A75">
        <v>15</v>
      </c>
      <c r="B75" s="4" t="s">
        <v>15</v>
      </c>
      <c r="C75" s="2">
        <v>2010</v>
      </c>
      <c r="D75">
        <v>31</v>
      </c>
      <c r="E75" s="4" t="s">
        <v>15</v>
      </c>
      <c r="F75" s="2">
        <v>2010</v>
      </c>
      <c r="H75" s="7">
        <v>25090.61</v>
      </c>
      <c r="L75" s="52">
        <v>40268</v>
      </c>
      <c r="M75" s="7">
        <f>$K$66*3</f>
        <v>150543.65733113675</v>
      </c>
    </row>
    <row r="76" spans="1:22" x14ac:dyDescent="0.25">
      <c r="A76">
        <v>1</v>
      </c>
      <c r="B76" s="4" t="s">
        <v>16</v>
      </c>
      <c r="C76" s="2">
        <v>2010</v>
      </c>
      <c r="D76">
        <v>14</v>
      </c>
      <c r="E76" s="4" t="s">
        <v>16</v>
      </c>
      <c r="F76" s="2">
        <v>2010</v>
      </c>
      <c r="H76" s="30">
        <v>23163.1</v>
      </c>
      <c r="K76" s="7">
        <f>555914.27/12</f>
        <v>46326.189166666671</v>
      </c>
      <c r="O76" s="5">
        <v>41075</v>
      </c>
      <c r="P76" s="26" t="s">
        <v>114</v>
      </c>
      <c r="Q76" s="9">
        <f>SUM(H76:H80)</f>
        <v>138978.57</v>
      </c>
    </row>
    <row r="77" spans="1:22" x14ac:dyDescent="0.25">
      <c r="A77">
        <v>15</v>
      </c>
      <c r="B77" s="4" t="s">
        <v>16</v>
      </c>
      <c r="C77" s="2">
        <v>2010</v>
      </c>
      <c r="D77">
        <v>14</v>
      </c>
      <c r="E77" s="4" t="s">
        <v>17</v>
      </c>
      <c r="F77" s="2">
        <v>2010</v>
      </c>
      <c r="H77" s="7">
        <v>46326.19</v>
      </c>
      <c r="L77" s="52"/>
      <c r="O77" s="5"/>
    </row>
    <row r="78" spans="1:22" x14ac:dyDescent="0.25">
      <c r="A78">
        <v>15</v>
      </c>
      <c r="B78" s="4" t="s">
        <v>17</v>
      </c>
      <c r="C78" s="2">
        <v>2010</v>
      </c>
      <c r="D78">
        <v>31</v>
      </c>
      <c r="E78" s="4" t="s">
        <v>17</v>
      </c>
      <c r="F78" s="2">
        <v>2010</v>
      </c>
      <c r="H78" s="7">
        <v>23163.09</v>
      </c>
      <c r="L78" s="52"/>
      <c r="O78" s="5"/>
      <c r="P78" s="9"/>
      <c r="U78" s="9"/>
      <c r="V78" s="9"/>
    </row>
    <row r="79" spans="1:22" x14ac:dyDescent="0.25">
      <c r="A79">
        <v>1</v>
      </c>
      <c r="B79" s="4" t="s">
        <v>6</v>
      </c>
      <c r="C79" s="2">
        <v>2010</v>
      </c>
      <c r="D79">
        <v>14</v>
      </c>
      <c r="E79" s="4" t="s">
        <v>6</v>
      </c>
      <c r="F79" s="2">
        <v>2010</v>
      </c>
      <c r="H79" s="7">
        <v>23163.1</v>
      </c>
      <c r="P79" s="9"/>
      <c r="U79" s="9"/>
      <c r="V79" s="9">
        <f>SUM(H66:H79)</f>
        <v>592537.06199341023</v>
      </c>
    </row>
    <row r="80" spans="1:22" x14ac:dyDescent="0.25">
      <c r="A80">
        <v>15</v>
      </c>
      <c r="B80" s="4" t="s">
        <v>6</v>
      </c>
      <c r="C80" s="2">
        <v>2010</v>
      </c>
      <c r="D80">
        <v>30</v>
      </c>
      <c r="E80" s="4" t="s">
        <v>6</v>
      </c>
      <c r="F80" s="2">
        <v>2010</v>
      </c>
      <c r="H80" s="7">
        <v>23163.09</v>
      </c>
      <c r="I80" s="345" t="s">
        <v>24</v>
      </c>
      <c r="J80" s="345">
        <v>1507</v>
      </c>
      <c r="K80" s="7">
        <v>46326.19</v>
      </c>
      <c r="L80" s="52">
        <v>40329</v>
      </c>
      <c r="M80" s="7">
        <f>$K$80*3</f>
        <v>138978.57</v>
      </c>
      <c r="N80" s="11">
        <f>(K80/K66)-1</f>
        <v>-7.6822149376231108E-2</v>
      </c>
      <c r="O80" s="5">
        <v>41075</v>
      </c>
      <c r="P80" s="56" t="s">
        <v>113</v>
      </c>
      <c r="Q80" s="9">
        <f>SUM(H81:H85)</f>
        <v>138978.57</v>
      </c>
      <c r="U80" s="9"/>
      <c r="V80" s="9"/>
    </row>
    <row r="81" spans="1:22" x14ac:dyDescent="0.25">
      <c r="A81">
        <v>1</v>
      </c>
      <c r="B81" s="4" t="s">
        <v>10</v>
      </c>
      <c r="C81" s="2">
        <v>2010</v>
      </c>
      <c r="D81">
        <v>14</v>
      </c>
      <c r="E81" s="4" t="s">
        <v>10</v>
      </c>
      <c r="F81" s="2">
        <v>2010</v>
      </c>
      <c r="H81" s="7">
        <v>23163.1</v>
      </c>
      <c r="K81" s="40">
        <f>($H$6*J80)/$J$6</f>
        <v>49654.036243822076</v>
      </c>
      <c r="L81" s="52"/>
      <c r="N81" s="11"/>
      <c r="O81" s="5"/>
      <c r="Q81" s="1"/>
    </row>
    <row r="82" spans="1:22" x14ac:dyDescent="0.25">
      <c r="A82">
        <v>15</v>
      </c>
      <c r="B82" s="4" t="s">
        <v>10</v>
      </c>
      <c r="C82" s="2">
        <v>2010</v>
      </c>
      <c r="D82">
        <v>14</v>
      </c>
      <c r="E82" s="4" t="s">
        <v>7</v>
      </c>
      <c r="F82" s="2">
        <v>2010</v>
      </c>
      <c r="H82" s="7">
        <v>46326.19</v>
      </c>
      <c r="L82" s="52"/>
      <c r="O82" s="5"/>
    </row>
    <row r="83" spans="1:22" x14ac:dyDescent="0.25">
      <c r="A83">
        <v>15</v>
      </c>
      <c r="B83" s="4" t="s">
        <v>7</v>
      </c>
      <c r="C83" s="2">
        <v>2010</v>
      </c>
      <c r="D83">
        <v>31</v>
      </c>
      <c r="E83" s="4" t="s">
        <v>7</v>
      </c>
      <c r="F83" s="2">
        <v>2010</v>
      </c>
      <c r="H83" s="7">
        <v>23163.09</v>
      </c>
      <c r="L83" s="52"/>
      <c r="O83" s="5"/>
      <c r="P83" s="26"/>
      <c r="Q83" s="9"/>
    </row>
    <row r="84" spans="1:22" x14ac:dyDescent="0.25">
      <c r="A84">
        <v>1</v>
      </c>
      <c r="B84" s="4" t="s">
        <v>8</v>
      </c>
      <c r="C84" s="2">
        <v>2010</v>
      </c>
      <c r="D84">
        <v>14</v>
      </c>
      <c r="E84" s="4" t="s">
        <v>8</v>
      </c>
      <c r="F84" s="2">
        <v>2010</v>
      </c>
      <c r="H84" s="7">
        <v>23163.1</v>
      </c>
      <c r="L84" s="52"/>
      <c r="O84" s="5"/>
    </row>
    <row r="85" spans="1:22" x14ac:dyDescent="0.25">
      <c r="A85">
        <v>15</v>
      </c>
      <c r="B85" s="4" t="s">
        <v>8</v>
      </c>
      <c r="C85" s="2">
        <v>2010</v>
      </c>
      <c r="D85">
        <v>30</v>
      </c>
      <c r="E85" s="22" t="s">
        <v>8</v>
      </c>
      <c r="F85" s="2">
        <v>2010</v>
      </c>
      <c r="H85" s="7">
        <v>23163.09</v>
      </c>
      <c r="L85" s="52">
        <v>40451</v>
      </c>
      <c r="M85" s="7">
        <f>$K$80*3</f>
        <v>138978.57</v>
      </c>
      <c r="O85" s="5">
        <v>41075</v>
      </c>
      <c r="P85" s="26" t="s">
        <v>115</v>
      </c>
      <c r="Q85" s="9">
        <f>SUM(H86:H89)</f>
        <v>138978.57</v>
      </c>
      <c r="R85" s="9">
        <v>138978.57</v>
      </c>
      <c r="T85" s="9">
        <v>-21270.57</v>
      </c>
    </row>
    <row r="86" spans="1:22" x14ac:dyDescent="0.25">
      <c r="A86">
        <v>1</v>
      </c>
      <c r="B86" s="22" t="s">
        <v>9</v>
      </c>
      <c r="C86" s="2">
        <v>2010</v>
      </c>
      <c r="D86">
        <v>14</v>
      </c>
      <c r="E86" s="22" t="s">
        <v>9</v>
      </c>
      <c r="F86" s="2">
        <v>2010</v>
      </c>
      <c r="H86" s="7">
        <v>23163.1</v>
      </c>
      <c r="L86" s="52"/>
    </row>
    <row r="87" spans="1:22" x14ac:dyDescent="0.25">
      <c r="A87">
        <v>15</v>
      </c>
      <c r="B87" s="4" t="s">
        <v>9</v>
      </c>
      <c r="C87" s="2">
        <v>2010</v>
      </c>
      <c r="D87">
        <v>14</v>
      </c>
      <c r="E87" s="4" t="s">
        <v>11</v>
      </c>
      <c r="F87" s="2">
        <v>2010</v>
      </c>
      <c r="H87" s="7">
        <v>46326.19</v>
      </c>
      <c r="L87" s="52"/>
      <c r="O87" s="5"/>
    </row>
    <row r="88" spans="1:22" x14ac:dyDescent="0.25">
      <c r="A88">
        <v>15</v>
      </c>
      <c r="B88" s="4" t="s">
        <v>11</v>
      </c>
      <c r="C88" s="2">
        <v>2010</v>
      </c>
      <c r="D88">
        <v>14</v>
      </c>
      <c r="E88" s="4" t="s">
        <v>12</v>
      </c>
      <c r="F88" s="2">
        <v>2010</v>
      </c>
      <c r="H88" s="7">
        <v>46326.19</v>
      </c>
      <c r="L88" s="52"/>
      <c r="O88" s="5"/>
      <c r="P88" s="9"/>
      <c r="U88" s="9"/>
      <c r="V88" s="9">
        <f>SUM(H72:H88)</f>
        <v>569406.88733113674</v>
      </c>
    </row>
    <row r="89" spans="1:22" x14ac:dyDescent="0.25">
      <c r="A89">
        <v>15</v>
      </c>
      <c r="B89" s="4" t="s">
        <v>12</v>
      </c>
      <c r="C89" s="2">
        <v>2010</v>
      </c>
      <c r="D89">
        <v>31</v>
      </c>
      <c r="E89" s="4" t="s">
        <v>12</v>
      </c>
      <c r="F89" s="2">
        <v>2010</v>
      </c>
      <c r="H89" s="7">
        <v>23163.09</v>
      </c>
      <c r="L89" s="52">
        <v>40543</v>
      </c>
      <c r="M89" s="7">
        <f>$K$80*3</f>
        <v>138978.57</v>
      </c>
      <c r="O89" s="5">
        <v>41075</v>
      </c>
      <c r="P89" s="26" t="s">
        <v>112</v>
      </c>
      <c r="Q89" s="9">
        <f>SUM(H90:H93)</f>
        <v>138978.57</v>
      </c>
    </row>
    <row r="90" spans="1:22" x14ac:dyDescent="0.25">
      <c r="A90">
        <v>1</v>
      </c>
      <c r="B90" s="4" t="s">
        <v>13</v>
      </c>
      <c r="C90" s="2">
        <v>2011</v>
      </c>
      <c r="D90">
        <v>14</v>
      </c>
      <c r="E90" s="4" t="s">
        <v>13</v>
      </c>
      <c r="F90" s="2">
        <v>2011</v>
      </c>
      <c r="H90" s="7">
        <v>23163.1</v>
      </c>
      <c r="L90" s="52"/>
      <c r="O90" s="5"/>
    </row>
    <row r="91" spans="1:22" x14ac:dyDescent="0.25">
      <c r="A91">
        <v>15</v>
      </c>
      <c r="B91" s="4" t="s">
        <v>13</v>
      </c>
      <c r="C91" s="2">
        <v>2011</v>
      </c>
      <c r="D91">
        <v>14</v>
      </c>
      <c r="E91" s="4" t="s">
        <v>14</v>
      </c>
      <c r="F91" s="2">
        <v>2011</v>
      </c>
      <c r="H91" s="7">
        <v>46326.19</v>
      </c>
      <c r="L91" s="52"/>
      <c r="O91" s="5"/>
    </row>
    <row r="92" spans="1:22" x14ac:dyDescent="0.25">
      <c r="A92">
        <v>15</v>
      </c>
      <c r="B92" s="4" t="s">
        <v>14</v>
      </c>
      <c r="C92" s="2">
        <v>2011</v>
      </c>
      <c r="D92">
        <v>14</v>
      </c>
      <c r="E92" s="4" t="s">
        <v>15</v>
      </c>
      <c r="F92" s="2">
        <v>2011</v>
      </c>
      <c r="H92" s="7">
        <v>46326.19</v>
      </c>
    </row>
    <row r="93" spans="1:22" x14ac:dyDescent="0.25">
      <c r="A93">
        <v>15</v>
      </c>
      <c r="B93" s="4" t="s">
        <v>15</v>
      </c>
      <c r="C93" s="2">
        <v>2011</v>
      </c>
      <c r="D93">
        <v>31</v>
      </c>
      <c r="E93" s="4" t="s">
        <v>15</v>
      </c>
      <c r="F93" s="2">
        <v>2011</v>
      </c>
      <c r="H93" s="7">
        <v>23163.09</v>
      </c>
      <c r="L93" s="52">
        <v>40633</v>
      </c>
      <c r="M93" s="7">
        <f>$K$80*3</f>
        <v>138978.57</v>
      </c>
      <c r="O93" s="5">
        <v>41075</v>
      </c>
      <c r="P93" s="26" t="s">
        <v>111</v>
      </c>
      <c r="Q93" s="9">
        <f>SUM(H94:H98)</f>
        <v>138978.57</v>
      </c>
    </row>
    <row r="94" spans="1:22" x14ac:dyDescent="0.25">
      <c r="A94">
        <v>1</v>
      </c>
      <c r="B94" s="4" t="s">
        <v>16</v>
      </c>
      <c r="C94" s="2">
        <v>2011</v>
      </c>
      <c r="D94">
        <v>14</v>
      </c>
      <c r="E94" s="4" t="s">
        <v>16</v>
      </c>
      <c r="F94" s="2">
        <v>2011</v>
      </c>
      <c r="H94" s="7">
        <v>23163.1</v>
      </c>
      <c r="L94" s="52"/>
      <c r="O94" s="5"/>
    </row>
    <row r="95" spans="1:22" x14ac:dyDescent="0.25">
      <c r="A95">
        <v>15</v>
      </c>
      <c r="B95" s="4" t="s">
        <v>16</v>
      </c>
      <c r="C95" s="2">
        <v>2011</v>
      </c>
      <c r="D95">
        <v>14</v>
      </c>
      <c r="E95" s="4" t="s">
        <v>17</v>
      </c>
      <c r="F95" s="2">
        <v>2011</v>
      </c>
      <c r="H95" s="7">
        <v>46326.19</v>
      </c>
      <c r="L95" s="52"/>
      <c r="O95" s="5"/>
    </row>
    <row r="96" spans="1:22" x14ac:dyDescent="0.25">
      <c r="A96">
        <v>15</v>
      </c>
      <c r="B96" s="4" t="s">
        <v>17</v>
      </c>
      <c r="C96" s="2">
        <v>2011</v>
      </c>
      <c r="D96">
        <v>31</v>
      </c>
      <c r="E96" s="4" t="s">
        <v>17</v>
      </c>
      <c r="F96" s="2">
        <v>2011</v>
      </c>
      <c r="H96" s="7">
        <v>23163.09</v>
      </c>
      <c r="L96" s="52"/>
      <c r="O96" s="5"/>
    </row>
    <row r="97" spans="1:22" x14ac:dyDescent="0.25">
      <c r="A97">
        <v>1</v>
      </c>
      <c r="B97" s="4" t="s">
        <v>6</v>
      </c>
      <c r="C97" s="2">
        <v>2011</v>
      </c>
      <c r="D97">
        <v>14</v>
      </c>
      <c r="E97" s="4" t="s">
        <v>6</v>
      </c>
      <c r="F97" s="2">
        <v>2011</v>
      </c>
      <c r="H97" s="7">
        <v>23163.1</v>
      </c>
      <c r="L97" s="52"/>
      <c r="P97" s="9"/>
      <c r="U97" s="9"/>
      <c r="V97" s="9">
        <f>SUM(H80:H97)</f>
        <v>555914.28</v>
      </c>
    </row>
    <row r="98" spans="1:22" x14ac:dyDescent="0.25">
      <c r="A98">
        <v>15</v>
      </c>
      <c r="B98" s="4" t="s">
        <v>6</v>
      </c>
      <c r="C98" s="2">
        <v>2011</v>
      </c>
      <c r="D98">
        <v>30</v>
      </c>
      <c r="E98" s="4" t="s">
        <v>6</v>
      </c>
      <c r="F98" s="2">
        <v>2011</v>
      </c>
      <c r="H98" s="7">
        <v>23163.09</v>
      </c>
      <c r="I98" s="345" t="s">
        <v>52</v>
      </c>
      <c r="J98" s="345">
        <v>1533</v>
      </c>
      <c r="K98" s="7">
        <v>46326.19</v>
      </c>
      <c r="L98" s="52">
        <v>40694</v>
      </c>
      <c r="M98" s="7">
        <f>$K$80*3</f>
        <v>138978.57</v>
      </c>
      <c r="N98" s="11">
        <f>(K98/K80)-1</f>
        <v>0</v>
      </c>
      <c r="O98" s="5">
        <v>41075</v>
      </c>
      <c r="P98" s="56" t="s">
        <v>110</v>
      </c>
      <c r="Q98" s="9">
        <f>SUM(H99:H103)</f>
        <v>138978.57</v>
      </c>
      <c r="U98" s="9"/>
      <c r="V98" s="9"/>
    </row>
    <row r="99" spans="1:22" x14ac:dyDescent="0.25">
      <c r="A99">
        <v>1</v>
      </c>
      <c r="B99" s="4" t="s">
        <v>10</v>
      </c>
      <c r="C99" s="2">
        <v>2011</v>
      </c>
      <c r="D99">
        <v>14</v>
      </c>
      <c r="E99" s="4" t="s">
        <v>10</v>
      </c>
      <c r="F99" s="2">
        <v>2011</v>
      </c>
      <c r="H99" s="7">
        <v>23163.1</v>
      </c>
      <c r="K99" s="40">
        <f>($H$6*J98)/$J$6</f>
        <v>50510.708401976939</v>
      </c>
      <c r="L99" s="52"/>
      <c r="O99" s="5"/>
      <c r="P99" s="9"/>
      <c r="U99" s="9"/>
      <c r="V99" s="9"/>
    </row>
    <row r="100" spans="1:22" x14ac:dyDescent="0.25">
      <c r="A100">
        <v>15</v>
      </c>
      <c r="B100" s="4" t="s">
        <v>10</v>
      </c>
      <c r="C100" s="2">
        <v>2011</v>
      </c>
      <c r="D100">
        <v>14</v>
      </c>
      <c r="E100" s="4" t="s">
        <v>7</v>
      </c>
      <c r="F100" s="2">
        <v>2011</v>
      </c>
      <c r="H100" s="7">
        <v>46326.19</v>
      </c>
      <c r="L100" s="52"/>
      <c r="N100" s="11"/>
      <c r="Q100" s="1"/>
    </row>
    <row r="101" spans="1:22" x14ac:dyDescent="0.25">
      <c r="A101">
        <v>15</v>
      </c>
      <c r="B101" s="4" t="s">
        <v>7</v>
      </c>
      <c r="C101" s="2">
        <v>2011</v>
      </c>
      <c r="D101">
        <v>31</v>
      </c>
      <c r="E101" s="4" t="s">
        <v>7</v>
      </c>
      <c r="F101" s="2">
        <v>2011</v>
      </c>
      <c r="H101" s="7">
        <v>23163.09</v>
      </c>
      <c r="L101" s="52"/>
      <c r="O101" s="5"/>
    </row>
    <row r="102" spans="1:22" x14ac:dyDescent="0.25">
      <c r="A102">
        <v>1</v>
      </c>
      <c r="B102" s="4" t="s">
        <v>8</v>
      </c>
      <c r="C102" s="2">
        <v>2011</v>
      </c>
      <c r="D102">
        <v>14</v>
      </c>
      <c r="E102" s="4" t="s">
        <v>8</v>
      </c>
      <c r="F102" s="2">
        <v>2011</v>
      </c>
      <c r="H102" s="7">
        <v>23163.1</v>
      </c>
      <c r="L102" s="52"/>
      <c r="O102" s="5"/>
    </row>
    <row r="103" spans="1:22" x14ac:dyDescent="0.25">
      <c r="A103">
        <v>15</v>
      </c>
      <c r="B103" s="4" t="s">
        <v>8</v>
      </c>
      <c r="C103" s="2">
        <v>2011</v>
      </c>
      <c r="D103">
        <v>30</v>
      </c>
      <c r="E103" s="4" t="s">
        <v>8</v>
      </c>
      <c r="F103" s="2">
        <v>2011</v>
      </c>
      <c r="H103" s="7">
        <v>23163.09</v>
      </c>
      <c r="L103" s="52">
        <v>40816</v>
      </c>
      <c r="M103" s="7">
        <f>$K$80*3</f>
        <v>138978.57</v>
      </c>
      <c r="O103" s="5">
        <v>41075</v>
      </c>
      <c r="P103" s="26" t="s">
        <v>109</v>
      </c>
      <c r="Q103" s="9">
        <f>SUM(H104:H107)</f>
        <v>138978.57</v>
      </c>
      <c r="R103" s="9">
        <v>141376.32999999999</v>
      </c>
      <c r="S103" s="39">
        <f>R103-Q103</f>
        <v>2397.7599999999802</v>
      </c>
    </row>
    <row r="104" spans="1:22" x14ac:dyDescent="0.25">
      <c r="A104">
        <v>1</v>
      </c>
      <c r="B104" s="4" t="s">
        <v>9</v>
      </c>
      <c r="C104" s="2">
        <v>2011</v>
      </c>
      <c r="D104">
        <v>14</v>
      </c>
      <c r="E104" s="4" t="s">
        <v>9</v>
      </c>
      <c r="F104" s="2">
        <v>2011</v>
      </c>
      <c r="G104" s="2"/>
      <c r="H104" s="7">
        <v>23163.1</v>
      </c>
      <c r="L104" s="52"/>
      <c r="O104" s="5"/>
    </row>
    <row r="105" spans="1:22" x14ac:dyDescent="0.25">
      <c r="A105">
        <v>15</v>
      </c>
      <c r="B105" s="4" t="s">
        <v>9</v>
      </c>
      <c r="C105" s="2">
        <v>2011</v>
      </c>
      <c r="D105">
        <v>14</v>
      </c>
      <c r="E105" s="4" t="s">
        <v>11</v>
      </c>
      <c r="F105" s="2">
        <v>2011</v>
      </c>
      <c r="H105" s="7">
        <v>46326.19</v>
      </c>
      <c r="L105" s="52"/>
      <c r="O105" s="5"/>
    </row>
    <row r="106" spans="1:22" x14ac:dyDescent="0.25">
      <c r="A106">
        <v>15</v>
      </c>
      <c r="B106" s="4" t="s">
        <v>11</v>
      </c>
      <c r="C106" s="2">
        <v>2011</v>
      </c>
      <c r="D106">
        <v>14</v>
      </c>
      <c r="E106" s="4" t="s">
        <v>12</v>
      </c>
      <c r="F106" s="2">
        <v>2011</v>
      </c>
      <c r="H106" s="7">
        <v>46326.19</v>
      </c>
      <c r="L106" s="52"/>
      <c r="O106" s="5"/>
    </row>
    <row r="107" spans="1:22" x14ac:dyDescent="0.25">
      <c r="A107">
        <v>15</v>
      </c>
      <c r="B107" s="4" t="s">
        <v>12</v>
      </c>
      <c r="C107" s="2">
        <v>2011</v>
      </c>
      <c r="D107">
        <v>31</v>
      </c>
      <c r="E107" s="4" t="s">
        <v>12</v>
      </c>
      <c r="F107" s="2">
        <v>2011</v>
      </c>
      <c r="H107" s="7">
        <v>23163.09</v>
      </c>
      <c r="L107" s="53">
        <v>40908</v>
      </c>
      <c r="M107" s="7">
        <f>$K$80*3</f>
        <v>138978.57</v>
      </c>
      <c r="O107" s="5">
        <v>41075</v>
      </c>
      <c r="P107" s="56" t="s">
        <v>108</v>
      </c>
      <c r="Q107" s="9">
        <f>SUM(H108:H111)</f>
        <v>138978.57</v>
      </c>
      <c r="R107" s="9">
        <v>141376.32999999999</v>
      </c>
      <c r="S107" s="39">
        <f>R107-Q107</f>
        <v>2397.7599999999802</v>
      </c>
      <c r="U107" s="9"/>
      <c r="V107" s="9">
        <f>SUM(H90:H107)</f>
        <v>555914.27999999991</v>
      </c>
    </row>
    <row r="108" spans="1:22" x14ac:dyDescent="0.25">
      <c r="A108">
        <v>1</v>
      </c>
      <c r="B108" s="4" t="s">
        <v>13</v>
      </c>
      <c r="C108" s="2">
        <v>2012</v>
      </c>
      <c r="D108">
        <v>14</v>
      </c>
      <c r="E108" s="4" t="s">
        <v>13</v>
      </c>
      <c r="F108" s="2">
        <v>2012</v>
      </c>
      <c r="H108" s="7">
        <v>23163.1</v>
      </c>
      <c r="L108" s="52"/>
      <c r="O108" s="5"/>
    </row>
    <row r="109" spans="1:22" x14ac:dyDescent="0.25">
      <c r="A109">
        <v>15</v>
      </c>
      <c r="B109" s="4" t="s">
        <v>13</v>
      </c>
      <c r="C109" s="2">
        <v>2012</v>
      </c>
      <c r="D109">
        <v>14</v>
      </c>
      <c r="E109" s="4" t="s">
        <v>14</v>
      </c>
      <c r="F109" s="2">
        <v>2012</v>
      </c>
      <c r="H109" s="7">
        <v>46326.19</v>
      </c>
      <c r="L109" s="52"/>
      <c r="O109" s="5"/>
    </row>
    <row r="110" spans="1:22" x14ac:dyDescent="0.25">
      <c r="A110">
        <v>15</v>
      </c>
      <c r="B110" s="4" t="s">
        <v>14</v>
      </c>
      <c r="C110" s="2">
        <v>2012</v>
      </c>
      <c r="D110">
        <v>14</v>
      </c>
      <c r="E110" s="4" t="s">
        <v>15</v>
      </c>
      <c r="F110" s="2">
        <v>2012</v>
      </c>
      <c r="H110" s="7">
        <v>46326.19</v>
      </c>
    </row>
    <row r="111" spans="1:22" x14ac:dyDescent="0.25">
      <c r="A111">
        <v>15</v>
      </c>
      <c r="B111" s="4" t="s">
        <v>15</v>
      </c>
      <c r="C111" s="2">
        <v>2012</v>
      </c>
      <c r="D111">
        <v>30</v>
      </c>
      <c r="E111" s="4" t="s">
        <v>15</v>
      </c>
      <c r="F111" s="2">
        <v>2012</v>
      </c>
      <c r="H111" s="7">
        <v>23163.09</v>
      </c>
      <c r="L111" s="52">
        <v>40998</v>
      </c>
      <c r="M111" s="7">
        <f>$K$80*3</f>
        <v>138978.57</v>
      </c>
      <c r="O111" s="5">
        <v>41075</v>
      </c>
      <c r="P111" s="26" t="s">
        <v>107</v>
      </c>
      <c r="Q111" s="9">
        <f>SUM(H112:H116)</f>
        <v>142800.66</v>
      </c>
      <c r="R111" s="9">
        <v>141376.32999999999</v>
      </c>
      <c r="S111" s="39">
        <f>R111-Q111</f>
        <v>-1424.3300000000163</v>
      </c>
    </row>
    <row r="112" spans="1:22" x14ac:dyDescent="0.25">
      <c r="A112">
        <v>1</v>
      </c>
      <c r="B112" s="4" t="s">
        <v>16</v>
      </c>
      <c r="C112" s="2">
        <v>2012</v>
      </c>
      <c r="D112">
        <v>14</v>
      </c>
      <c r="E112" s="4" t="s">
        <v>16</v>
      </c>
      <c r="F112" s="2">
        <v>2012</v>
      </c>
      <c r="G112" s="2"/>
      <c r="H112" s="7">
        <v>23163.1</v>
      </c>
      <c r="L112" s="52"/>
      <c r="O112" s="5"/>
    </row>
    <row r="113" spans="1:22" x14ac:dyDescent="0.25">
      <c r="A113">
        <v>15</v>
      </c>
      <c r="B113" s="4" t="s">
        <v>16</v>
      </c>
      <c r="C113" s="2">
        <v>2012</v>
      </c>
      <c r="D113">
        <v>14</v>
      </c>
      <c r="E113" s="4" t="s">
        <v>17</v>
      </c>
      <c r="F113" s="2">
        <v>2012</v>
      </c>
      <c r="H113" s="7">
        <v>46326.19</v>
      </c>
      <c r="L113" s="52"/>
      <c r="O113" s="5"/>
    </row>
    <row r="114" spans="1:22" x14ac:dyDescent="0.25">
      <c r="A114">
        <v>15</v>
      </c>
      <c r="B114" s="4" t="s">
        <v>17</v>
      </c>
      <c r="C114" s="2">
        <v>2012</v>
      </c>
      <c r="D114">
        <v>31</v>
      </c>
      <c r="E114" s="4" t="s">
        <v>17</v>
      </c>
      <c r="F114" s="2">
        <v>2012</v>
      </c>
      <c r="H114" s="7">
        <v>23163.09</v>
      </c>
      <c r="L114" s="52"/>
      <c r="O114" s="5"/>
      <c r="P114" s="9"/>
      <c r="U114" s="9"/>
      <c r="V114" s="9"/>
    </row>
    <row r="115" spans="1:22" x14ac:dyDescent="0.25">
      <c r="A115">
        <v>1</v>
      </c>
      <c r="B115" s="4" t="s">
        <v>6</v>
      </c>
      <c r="C115" s="2">
        <v>2012</v>
      </c>
      <c r="D115">
        <v>14</v>
      </c>
      <c r="E115" s="4" t="s">
        <v>6</v>
      </c>
      <c r="F115" s="2">
        <v>2012</v>
      </c>
      <c r="H115" s="7">
        <v>23163.1</v>
      </c>
      <c r="L115" s="52"/>
      <c r="O115" s="5"/>
      <c r="P115" s="9"/>
      <c r="U115" s="9"/>
      <c r="V115" s="9">
        <f>SUM(H98:H115)</f>
        <v>555914.28</v>
      </c>
    </row>
    <row r="116" spans="1:22" x14ac:dyDescent="0.25">
      <c r="A116">
        <v>15</v>
      </c>
      <c r="B116" s="4" t="s">
        <v>6</v>
      </c>
      <c r="C116" s="2">
        <v>2012</v>
      </c>
      <c r="D116">
        <v>30</v>
      </c>
      <c r="E116" s="4" t="s">
        <v>6</v>
      </c>
      <c r="F116" s="2">
        <v>2012</v>
      </c>
      <c r="H116" s="7">
        <v>26985.18</v>
      </c>
      <c r="I116" s="345" t="s">
        <v>53</v>
      </c>
      <c r="J116" s="345">
        <v>1638</v>
      </c>
      <c r="K116" s="7">
        <f>$H$6*J116/$J$6</f>
        <v>53970.345963756175</v>
      </c>
      <c r="L116" s="52">
        <v>41060</v>
      </c>
      <c r="M116" s="7">
        <f>$K$116*3</f>
        <v>161911.03789126853</v>
      </c>
      <c r="N116" s="11">
        <f>(K116/K98)-1</f>
        <v>0.16500722299321779</v>
      </c>
      <c r="O116" s="5">
        <v>41440</v>
      </c>
      <c r="P116" s="56" t="s">
        <v>106</v>
      </c>
      <c r="Q116" s="9">
        <f>SUM(H117:H121)</f>
        <v>161911.04999999999</v>
      </c>
      <c r="R116" s="9">
        <v>161911.04000000001</v>
      </c>
      <c r="S116" s="39">
        <f>R116-Q116</f>
        <v>-9.9999999802093953E-3</v>
      </c>
      <c r="U116" s="9"/>
      <c r="V116" s="9"/>
    </row>
    <row r="117" spans="1:22" x14ac:dyDescent="0.25">
      <c r="A117">
        <v>1</v>
      </c>
      <c r="B117" s="4" t="s">
        <v>10</v>
      </c>
      <c r="C117" s="2">
        <v>2012</v>
      </c>
      <c r="D117">
        <v>14</v>
      </c>
      <c r="E117" s="4" t="s">
        <v>10</v>
      </c>
      <c r="F117" s="2">
        <v>2012</v>
      </c>
      <c r="H117" s="7">
        <v>26985.17</v>
      </c>
      <c r="K117" s="40">
        <f>($H$6*J116)/$J$6</f>
        <v>53970.345963756175</v>
      </c>
      <c r="L117" s="52"/>
      <c r="N117" s="11"/>
      <c r="O117" s="5"/>
      <c r="Q117" s="1"/>
    </row>
    <row r="118" spans="1:22" x14ac:dyDescent="0.25">
      <c r="A118">
        <v>15</v>
      </c>
      <c r="B118" s="4" t="s">
        <v>10</v>
      </c>
      <c r="C118" s="2">
        <v>2012</v>
      </c>
      <c r="D118">
        <v>14</v>
      </c>
      <c r="E118" s="4" t="s">
        <v>7</v>
      </c>
      <c r="F118" s="2">
        <v>2012</v>
      </c>
      <c r="H118" s="7">
        <v>53970.35</v>
      </c>
      <c r="L118" s="52"/>
      <c r="O118" s="5"/>
    </row>
    <row r="119" spans="1:22" x14ac:dyDescent="0.25">
      <c r="A119">
        <v>15</v>
      </c>
      <c r="B119" s="4" t="s">
        <v>7</v>
      </c>
      <c r="C119" s="2">
        <v>2012</v>
      </c>
      <c r="D119">
        <v>31</v>
      </c>
      <c r="E119" s="4" t="s">
        <v>7</v>
      </c>
      <c r="F119" s="2">
        <v>2012</v>
      </c>
      <c r="H119" s="7">
        <v>26985.18</v>
      </c>
      <c r="L119" s="52"/>
      <c r="O119" s="5"/>
    </row>
    <row r="120" spans="1:22" x14ac:dyDescent="0.25">
      <c r="A120">
        <v>1</v>
      </c>
      <c r="B120" s="4" t="s">
        <v>8</v>
      </c>
      <c r="C120" s="2">
        <v>2012</v>
      </c>
      <c r="D120">
        <v>14</v>
      </c>
      <c r="E120" s="4" t="s">
        <v>8</v>
      </c>
      <c r="F120" s="2">
        <v>2012</v>
      </c>
      <c r="H120" s="7">
        <v>26985.17</v>
      </c>
      <c r="L120" s="52"/>
    </row>
    <row r="121" spans="1:22" x14ac:dyDescent="0.25">
      <c r="A121">
        <v>15</v>
      </c>
      <c r="B121" s="4" t="s">
        <v>8</v>
      </c>
      <c r="C121" s="2">
        <v>2012</v>
      </c>
      <c r="D121">
        <v>30</v>
      </c>
      <c r="E121" s="22" t="s">
        <v>8</v>
      </c>
      <c r="F121" s="2">
        <v>2012</v>
      </c>
      <c r="H121" s="7">
        <v>26985.18</v>
      </c>
      <c r="L121" s="52">
        <v>41182</v>
      </c>
      <c r="M121" s="7">
        <f>$K$116*3</f>
        <v>161911.03789126853</v>
      </c>
      <c r="O121" s="5">
        <v>41440</v>
      </c>
      <c r="P121" s="26" t="s">
        <v>105</v>
      </c>
      <c r="Q121" s="9">
        <f>SUM(H122:H125)</f>
        <v>161911.04999999999</v>
      </c>
      <c r="R121" s="9">
        <v>161911.04000000001</v>
      </c>
      <c r="S121" s="39">
        <f>R121-Q121</f>
        <v>-9.9999999802093953E-3</v>
      </c>
    </row>
    <row r="122" spans="1:22" x14ac:dyDescent="0.25">
      <c r="A122">
        <v>1</v>
      </c>
      <c r="B122" s="4" t="s">
        <v>9</v>
      </c>
      <c r="C122" s="2">
        <v>2012</v>
      </c>
      <c r="D122">
        <v>14</v>
      </c>
      <c r="E122" s="22" t="s">
        <v>9</v>
      </c>
      <c r="F122" s="2">
        <v>2012</v>
      </c>
      <c r="H122" s="7">
        <v>26985.18</v>
      </c>
      <c r="L122" s="52"/>
      <c r="O122" s="5"/>
    </row>
    <row r="123" spans="1:22" x14ac:dyDescent="0.25">
      <c r="A123">
        <v>15</v>
      </c>
      <c r="B123" s="22" t="s">
        <v>9</v>
      </c>
      <c r="C123" s="2">
        <v>2012</v>
      </c>
      <c r="D123">
        <v>14</v>
      </c>
      <c r="E123" s="22" t="s">
        <v>11</v>
      </c>
      <c r="F123" s="2">
        <v>2012</v>
      </c>
      <c r="H123" s="7">
        <v>53970.35</v>
      </c>
      <c r="L123" s="52"/>
      <c r="O123" s="5"/>
    </row>
    <row r="124" spans="1:22" x14ac:dyDescent="0.25">
      <c r="A124">
        <v>15</v>
      </c>
      <c r="B124" s="4" t="s">
        <v>11</v>
      </c>
      <c r="C124" s="2">
        <v>2012</v>
      </c>
      <c r="D124">
        <v>14</v>
      </c>
      <c r="E124" s="4" t="s">
        <v>12</v>
      </c>
      <c r="F124" s="2">
        <v>2012</v>
      </c>
      <c r="H124" s="7">
        <v>53970.35</v>
      </c>
      <c r="L124" s="52"/>
      <c r="O124" s="5"/>
    </row>
    <row r="125" spans="1:22" x14ac:dyDescent="0.25">
      <c r="A125">
        <v>15</v>
      </c>
      <c r="B125" s="4" t="s">
        <v>12</v>
      </c>
      <c r="C125" s="2">
        <v>2012</v>
      </c>
      <c r="D125">
        <v>31</v>
      </c>
      <c r="E125" s="4" t="s">
        <v>12</v>
      </c>
      <c r="F125" s="2">
        <v>2012</v>
      </c>
      <c r="H125" s="7">
        <v>26985.17</v>
      </c>
      <c r="L125" s="52">
        <v>41274</v>
      </c>
      <c r="M125" s="7">
        <f>$K$116*3</f>
        <v>161911.03789126853</v>
      </c>
      <c r="O125" s="5">
        <v>41440</v>
      </c>
      <c r="P125" s="56" t="s">
        <v>104</v>
      </c>
      <c r="Q125" s="9">
        <f>SUM(H126:H129)</f>
        <v>161911.04999999999</v>
      </c>
      <c r="R125" s="9">
        <v>161911.04000000001</v>
      </c>
      <c r="S125" s="39">
        <f>R125-Q125</f>
        <v>-9.9999999802093953E-3</v>
      </c>
      <c r="U125" s="9"/>
      <c r="V125" s="9">
        <f>SUM(H108:H125)</f>
        <v>605601.32999999996</v>
      </c>
    </row>
    <row r="126" spans="1:22" x14ac:dyDescent="0.25">
      <c r="A126">
        <v>1</v>
      </c>
      <c r="B126" s="4" t="s">
        <v>13</v>
      </c>
      <c r="C126" s="2">
        <v>2013</v>
      </c>
      <c r="D126">
        <v>14</v>
      </c>
      <c r="E126" s="4" t="s">
        <v>13</v>
      </c>
      <c r="F126" s="2">
        <v>2013</v>
      </c>
      <c r="H126" s="7">
        <v>26985.18</v>
      </c>
      <c r="L126" s="52"/>
      <c r="O126" s="5"/>
    </row>
    <row r="127" spans="1:22" x14ac:dyDescent="0.25">
      <c r="A127">
        <v>15</v>
      </c>
      <c r="B127" s="4" t="s">
        <v>13</v>
      </c>
      <c r="C127" s="2">
        <v>2013</v>
      </c>
      <c r="D127">
        <v>14</v>
      </c>
      <c r="E127" s="4" t="s">
        <v>14</v>
      </c>
      <c r="F127" s="2">
        <v>2013</v>
      </c>
      <c r="H127" s="7">
        <v>53970.35</v>
      </c>
      <c r="L127" s="52"/>
      <c r="O127" s="5"/>
    </row>
    <row r="128" spans="1:22" x14ac:dyDescent="0.25">
      <c r="A128">
        <v>15</v>
      </c>
      <c r="B128" s="4" t="s">
        <v>14</v>
      </c>
      <c r="C128" s="2">
        <v>2013</v>
      </c>
      <c r="D128">
        <v>14</v>
      </c>
      <c r="E128" s="4" t="s">
        <v>15</v>
      </c>
      <c r="F128" s="2">
        <v>2013</v>
      </c>
      <c r="H128" s="7">
        <v>53970.35</v>
      </c>
    </row>
    <row r="129" spans="1:25" x14ac:dyDescent="0.25">
      <c r="A129">
        <v>15</v>
      </c>
      <c r="B129" s="4" t="s">
        <v>15</v>
      </c>
      <c r="C129" s="2">
        <v>2013</v>
      </c>
      <c r="D129">
        <v>31</v>
      </c>
      <c r="E129" s="4" t="s">
        <v>15</v>
      </c>
      <c r="F129" s="2">
        <v>2013</v>
      </c>
      <c r="H129" s="7">
        <v>26985.17</v>
      </c>
      <c r="L129" s="52">
        <v>41364</v>
      </c>
      <c r="M129" s="7">
        <f>$K$116*3</f>
        <v>161911.03789126853</v>
      </c>
      <c r="O129" s="5">
        <v>41440</v>
      </c>
      <c r="P129" s="26" t="s">
        <v>103</v>
      </c>
      <c r="Q129" s="9">
        <f>SUM(H130:H134)</f>
        <v>160134.22</v>
      </c>
      <c r="R129" s="9">
        <v>161911.04000000001</v>
      </c>
      <c r="S129" s="39">
        <f>R129-Q129</f>
        <v>1776.820000000007</v>
      </c>
      <c r="W129" s="9">
        <v>161911.04000000001</v>
      </c>
    </row>
    <row r="130" spans="1:25" x14ac:dyDescent="0.25">
      <c r="A130">
        <v>1</v>
      </c>
      <c r="B130" s="4" t="s">
        <v>16</v>
      </c>
      <c r="C130" s="2">
        <v>2013</v>
      </c>
      <c r="D130">
        <v>14</v>
      </c>
      <c r="E130" s="4" t="s">
        <v>16</v>
      </c>
      <c r="F130" s="2">
        <v>2013</v>
      </c>
      <c r="G130" s="2"/>
      <c r="H130" s="7">
        <v>26985.18</v>
      </c>
      <c r="L130" s="52"/>
      <c r="O130" s="5"/>
    </row>
    <row r="131" spans="1:25" x14ac:dyDescent="0.25">
      <c r="A131">
        <v>15</v>
      </c>
      <c r="B131" s="4" t="s">
        <v>16</v>
      </c>
      <c r="C131" s="2">
        <v>2013</v>
      </c>
      <c r="D131">
        <v>14</v>
      </c>
      <c r="E131" s="4" t="s">
        <v>17</v>
      </c>
      <c r="F131" s="2">
        <v>2013</v>
      </c>
      <c r="H131" s="7">
        <v>53970.35</v>
      </c>
      <c r="L131" s="52"/>
      <c r="O131" s="5"/>
    </row>
    <row r="132" spans="1:25" x14ac:dyDescent="0.25">
      <c r="A132">
        <v>15</v>
      </c>
      <c r="B132" s="4" t="s">
        <v>17</v>
      </c>
      <c r="C132" s="2">
        <v>2013</v>
      </c>
      <c r="D132">
        <v>31</v>
      </c>
      <c r="E132" s="4" t="s">
        <v>17</v>
      </c>
      <c r="F132" s="2">
        <v>2013</v>
      </c>
      <c r="H132" s="7">
        <v>26985.17</v>
      </c>
      <c r="L132" s="52"/>
      <c r="O132" s="5"/>
      <c r="P132" s="9"/>
      <c r="U132" s="9"/>
      <c r="V132" s="9"/>
    </row>
    <row r="133" spans="1:25" x14ac:dyDescent="0.25">
      <c r="A133">
        <v>1</v>
      </c>
      <c r="B133" s="4" t="s">
        <v>6</v>
      </c>
      <c r="C133" s="2">
        <v>2013</v>
      </c>
      <c r="D133">
        <v>14</v>
      </c>
      <c r="E133" s="4" t="s">
        <v>6</v>
      </c>
      <c r="F133" s="2">
        <v>2013</v>
      </c>
      <c r="H133" s="7">
        <v>26985.18</v>
      </c>
      <c r="L133" s="52"/>
      <c r="O133" s="5"/>
      <c r="P133" s="9"/>
      <c r="U133" s="56" t="s">
        <v>67</v>
      </c>
      <c r="V133" s="9">
        <f>SUM(H116:H133)</f>
        <v>647644.21</v>
      </c>
    </row>
    <row r="134" spans="1:25" x14ac:dyDescent="0.25">
      <c r="A134">
        <v>15</v>
      </c>
      <c r="B134" s="4" t="s">
        <v>6</v>
      </c>
      <c r="C134" s="2">
        <v>2013</v>
      </c>
      <c r="D134">
        <v>30</v>
      </c>
      <c r="E134" s="4" t="s">
        <v>6</v>
      </c>
      <c r="F134" s="2">
        <v>2013</v>
      </c>
      <c r="H134" s="30">
        <v>25208.34</v>
      </c>
      <c r="I134" s="345" t="s">
        <v>54</v>
      </c>
      <c r="J134" s="345">
        <v>1639</v>
      </c>
      <c r="K134" s="7">
        <f>605000/12</f>
        <v>50416.666666666664</v>
      </c>
      <c r="L134" s="52">
        <v>41425</v>
      </c>
      <c r="M134" s="7">
        <f>$K$134*3</f>
        <v>151250</v>
      </c>
      <c r="N134" s="11">
        <f>(K134/K116)-1</f>
        <v>-6.5845034595034546E-2</v>
      </c>
      <c r="O134" s="5">
        <v>41805</v>
      </c>
      <c r="P134" s="26" t="s">
        <v>102</v>
      </c>
      <c r="Q134" s="9">
        <f>SUM(H135:H138)</f>
        <v>151250</v>
      </c>
      <c r="R134" s="9">
        <v>151250</v>
      </c>
      <c r="S134" s="39">
        <f>R134-Q134</f>
        <v>0</v>
      </c>
      <c r="T134" s="9">
        <v>-1874.47</v>
      </c>
    </row>
    <row r="135" spans="1:25" x14ac:dyDescent="0.25">
      <c r="A135">
        <v>1</v>
      </c>
      <c r="B135" s="4" t="s">
        <v>10</v>
      </c>
      <c r="C135" s="2">
        <v>2013</v>
      </c>
      <c r="D135">
        <v>14</v>
      </c>
      <c r="E135" s="4" t="s">
        <v>10</v>
      </c>
      <c r="F135" s="2">
        <v>2013</v>
      </c>
      <c r="H135" s="29">
        <v>25208.33</v>
      </c>
      <c r="K135" s="40">
        <f>($H$6*J134)/$J$6</f>
        <v>54003.294892915983</v>
      </c>
      <c r="L135" s="52"/>
      <c r="O135" s="5"/>
    </row>
    <row r="136" spans="1:25" x14ac:dyDescent="0.25">
      <c r="A136">
        <v>15</v>
      </c>
      <c r="B136" s="4" t="s">
        <v>10</v>
      </c>
      <c r="C136" s="2">
        <v>2013</v>
      </c>
      <c r="D136">
        <v>14</v>
      </c>
      <c r="E136" s="4" t="s">
        <v>7</v>
      </c>
      <c r="F136" s="2">
        <v>2013</v>
      </c>
      <c r="H136" s="29">
        <v>50416.67</v>
      </c>
    </row>
    <row r="137" spans="1:25" s="35" customFormat="1" x14ac:dyDescent="0.25">
      <c r="A137" s="35">
        <v>15</v>
      </c>
      <c r="B137" s="36" t="s">
        <v>7</v>
      </c>
      <c r="C137" s="37">
        <v>2013</v>
      </c>
      <c r="D137" s="35">
        <v>14</v>
      </c>
      <c r="E137" s="63" t="s">
        <v>8</v>
      </c>
      <c r="F137" s="37">
        <v>2013</v>
      </c>
      <c r="H137" s="29">
        <v>50416.67</v>
      </c>
      <c r="I137" s="38"/>
      <c r="J137" s="38"/>
      <c r="K137" s="29"/>
      <c r="L137" s="54"/>
      <c r="M137" s="29"/>
      <c r="N137" s="39"/>
      <c r="O137" s="38"/>
      <c r="R137" s="39"/>
      <c r="S137" s="39"/>
      <c r="T137" s="39"/>
      <c r="W137" s="39"/>
      <c r="X137" s="39"/>
      <c r="Y137" s="39"/>
    </row>
    <row r="138" spans="1:25" s="35" customFormat="1" x14ac:dyDescent="0.25">
      <c r="A138" s="35">
        <v>15</v>
      </c>
      <c r="B138" s="36" t="s">
        <v>8</v>
      </c>
      <c r="C138" s="37">
        <v>2013</v>
      </c>
      <c r="D138" s="35">
        <v>30</v>
      </c>
      <c r="E138" s="36" t="s">
        <v>8</v>
      </c>
      <c r="F138" s="37">
        <v>2013</v>
      </c>
      <c r="H138" s="29">
        <v>25208.33</v>
      </c>
      <c r="I138" s="38"/>
      <c r="J138" s="38"/>
      <c r="K138" s="29"/>
      <c r="L138" s="60">
        <v>41547</v>
      </c>
      <c r="M138" s="7">
        <f>$K$134*3</f>
        <v>151250</v>
      </c>
      <c r="N138" s="39"/>
      <c r="O138" s="38"/>
      <c r="P138" s="62" t="s">
        <v>101</v>
      </c>
      <c r="Q138" s="39">
        <f>SUM(H139:H142)</f>
        <v>151250.01</v>
      </c>
      <c r="R138" s="39">
        <v>151250</v>
      </c>
      <c r="S138" s="39">
        <f>R138-Q138</f>
        <v>-1.0000000009313226E-2</v>
      </c>
      <c r="T138" s="39"/>
      <c r="W138" s="39"/>
      <c r="X138" s="39"/>
      <c r="Y138" s="39"/>
    </row>
    <row r="139" spans="1:25" x14ac:dyDescent="0.25">
      <c r="A139">
        <v>1</v>
      </c>
      <c r="B139" s="22" t="s">
        <v>9</v>
      </c>
      <c r="C139" s="2">
        <v>2013</v>
      </c>
      <c r="D139">
        <v>14</v>
      </c>
      <c r="E139" s="4" t="s">
        <v>9</v>
      </c>
      <c r="F139" s="2">
        <v>2013</v>
      </c>
      <c r="H139" s="29">
        <v>25208.34</v>
      </c>
      <c r="L139" s="52"/>
      <c r="X139" s="9">
        <v>7051</v>
      </c>
      <c r="Y139" s="9">
        <v>16793</v>
      </c>
    </row>
    <row r="140" spans="1:25" x14ac:dyDescent="0.25">
      <c r="A140">
        <v>15</v>
      </c>
      <c r="B140" s="4" t="s">
        <v>9</v>
      </c>
      <c r="C140" s="2">
        <v>2013</v>
      </c>
      <c r="D140">
        <v>14</v>
      </c>
      <c r="E140" s="4" t="s">
        <v>11</v>
      </c>
      <c r="F140" s="2">
        <v>2013</v>
      </c>
      <c r="H140" s="29">
        <v>50416.67</v>
      </c>
    </row>
    <row r="141" spans="1:25" x14ac:dyDescent="0.25">
      <c r="A141">
        <v>15</v>
      </c>
      <c r="B141" s="4" t="s">
        <v>11</v>
      </c>
      <c r="C141" s="2">
        <v>2013</v>
      </c>
      <c r="D141">
        <v>14</v>
      </c>
      <c r="E141" s="4" t="s">
        <v>12</v>
      </c>
      <c r="F141" s="2">
        <v>2013</v>
      </c>
      <c r="H141" s="29">
        <v>50416.67</v>
      </c>
    </row>
    <row r="142" spans="1:25" x14ac:dyDescent="0.25">
      <c r="A142">
        <v>15</v>
      </c>
      <c r="B142" s="4" t="s">
        <v>12</v>
      </c>
      <c r="C142" s="2">
        <v>2013</v>
      </c>
      <c r="D142">
        <v>31</v>
      </c>
      <c r="E142" s="4" t="s">
        <v>12</v>
      </c>
      <c r="F142" s="2">
        <v>2013</v>
      </c>
      <c r="H142" s="29">
        <v>25208.33</v>
      </c>
      <c r="L142" s="52">
        <v>41639</v>
      </c>
      <c r="M142" s="7">
        <f>$K$134*3</f>
        <v>151250</v>
      </c>
      <c r="P142" s="56" t="s">
        <v>100</v>
      </c>
      <c r="Q142" s="9">
        <f>SUM(H143:H146)</f>
        <v>151250.01</v>
      </c>
      <c r="R142" s="9">
        <v>151250</v>
      </c>
      <c r="S142" s="39">
        <f>R142-Q142</f>
        <v>-1.0000000009313226E-2</v>
      </c>
      <c r="U142" s="56" t="s">
        <v>66</v>
      </c>
      <c r="V142" s="9">
        <f>SUM(H126:H142)</f>
        <v>624545.28000000003</v>
      </c>
    </row>
    <row r="143" spans="1:25" x14ac:dyDescent="0.25">
      <c r="A143">
        <v>1</v>
      </c>
      <c r="B143" s="4" t="s">
        <v>13</v>
      </c>
      <c r="C143" s="2">
        <v>2014</v>
      </c>
      <c r="D143">
        <v>14</v>
      </c>
      <c r="E143" s="4" t="s">
        <v>13</v>
      </c>
      <c r="F143" s="2">
        <v>2014</v>
      </c>
      <c r="H143" s="29">
        <v>25208.34</v>
      </c>
    </row>
    <row r="144" spans="1:25" x14ac:dyDescent="0.25">
      <c r="A144">
        <v>15</v>
      </c>
      <c r="B144" s="4" t="s">
        <v>13</v>
      </c>
      <c r="C144" s="2">
        <v>2014</v>
      </c>
      <c r="D144">
        <v>14</v>
      </c>
      <c r="E144" s="4" t="s">
        <v>14</v>
      </c>
      <c r="F144" s="2">
        <v>2014</v>
      </c>
      <c r="H144" s="29">
        <v>50416.67</v>
      </c>
    </row>
    <row r="145" spans="1:25" x14ac:dyDescent="0.25">
      <c r="A145">
        <v>15</v>
      </c>
      <c r="B145" s="4" t="s">
        <v>14</v>
      </c>
      <c r="C145" s="2">
        <v>2014</v>
      </c>
      <c r="D145">
        <v>14</v>
      </c>
      <c r="E145" s="4" t="s">
        <v>15</v>
      </c>
      <c r="F145" s="2">
        <v>2014</v>
      </c>
      <c r="H145" s="29">
        <v>50416.67</v>
      </c>
    </row>
    <row r="146" spans="1:25" x14ac:dyDescent="0.25">
      <c r="A146">
        <v>15</v>
      </c>
      <c r="B146" s="4" t="s">
        <v>15</v>
      </c>
      <c r="C146" s="2">
        <v>2014</v>
      </c>
      <c r="D146">
        <v>31</v>
      </c>
      <c r="E146" s="4" t="s">
        <v>15</v>
      </c>
      <c r="F146" s="2">
        <v>2014</v>
      </c>
      <c r="H146" s="29">
        <v>25208.33</v>
      </c>
      <c r="L146" s="52">
        <v>41729</v>
      </c>
      <c r="M146" s="7">
        <f>$K$134*3</f>
        <v>151250</v>
      </c>
      <c r="P146" s="26" t="s">
        <v>99</v>
      </c>
      <c r="Q146" s="9">
        <f>SUM(H147:H151)</f>
        <v>150880.88999999998</v>
      </c>
      <c r="R146" s="9">
        <v>151250</v>
      </c>
      <c r="S146" s="39">
        <f>R146-Q146</f>
        <v>369.11000000001513</v>
      </c>
    </row>
    <row r="147" spans="1:25" x14ac:dyDescent="0.25">
      <c r="A147">
        <v>1</v>
      </c>
      <c r="B147" s="4" t="s">
        <v>16</v>
      </c>
      <c r="C147" s="2">
        <v>2014</v>
      </c>
      <c r="D147">
        <v>14</v>
      </c>
      <c r="E147" s="4" t="s">
        <v>16</v>
      </c>
      <c r="F147" s="2">
        <v>2014</v>
      </c>
      <c r="H147" s="29">
        <v>25208.34</v>
      </c>
    </row>
    <row r="148" spans="1:25" x14ac:dyDescent="0.25">
      <c r="A148">
        <v>15</v>
      </c>
      <c r="B148" s="4" t="s">
        <v>16</v>
      </c>
      <c r="C148" s="2">
        <v>2014</v>
      </c>
      <c r="D148">
        <v>14</v>
      </c>
      <c r="E148" s="4" t="s">
        <v>17</v>
      </c>
      <c r="F148" s="2">
        <v>2014</v>
      </c>
      <c r="H148" s="29">
        <v>50416.67</v>
      </c>
    </row>
    <row r="149" spans="1:25" x14ac:dyDescent="0.25">
      <c r="A149">
        <v>15</v>
      </c>
      <c r="B149" s="4" t="s">
        <v>17</v>
      </c>
      <c r="C149" s="2">
        <v>2014</v>
      </c>
      <c r="D149">
        <v>31</v>
      </c>
      <c r="E149" s="4" t="s">
        <v>17</v>
      </c>
      <c r="F149" s="2">
        <v>2014</v>
      </c>
      <c r="H149" s="29">
        <v>25208.33</v>
      </c>
      <c r="P149" s="56"/>
      <c r="Q149" s="9"/>
      <c r="U149" s="9"/>
      <c r="V149" s="9"/>
    </row>
    <row r="150" spans="1:25" x14ac:dyDescent="0.25">
      <c r="A150">
        <v>1</v>
      </c>
      <c r="B150" s="4" t="s">
        <v>6</v>
      </c>
      <c r="C150" s="2">
        <v>2014</v>
      </c>
      <c r="D150">
        <v>14</v>
      </c>
      <c r="E150" s="4" t="s">
        <v>6</v>
      </c>
      <c r="F150" s="2">
        <v>2014</v>
      </c>
      <c r="H150" s="29">
        <v>25208.34</v>
      </c>
      <c r="P150" s="9"/>
      <c r="U150" s="56" t="s">
        <v>65</v>
      </c>
      <c r="V150" s="9">
        <f>ROUND(K134,2)*12</f>
        <v>605000.04</v>
      </c>
    </row>
    <row r="151" spans="1:25" x14ac:dyDescent="0.25">
      <c r="A151">
        <v>15</v>
      </c>
      <c r="B151" s="4" t="s">
        <v>6</v>
      </c>
      <c r="C151" s="2">
        <v>2014</v>
      </c>
      <c r="D151">
        <v>30</v>
      </c>
      <c r="E151" s="4" t="s">
        <v>6</v>
      </c>
      <c r="F151" s="2">
        <v>2014</v>
      </c>
      <c r="H151" s="7">
        <v>24839.21</v>
      </c>
      <c r="I151" s="345" t="s">
        <v>56</v>
      </c>
      <c r="J151" s="345">
        <v>1615</v>
      </c>
      <c r="K151" s="7">
        <f>$K$134*J151/$J$134</f>
        <v>49678.411633109616</v>
      </c>
      <c r="L151" s="52">
        <v>41790</v>
      </c>
      <c r="M151" s="7">
        <f>$K$151*3</f>
        <v>149035.23489932885</v>
      </c>
      <c r="N151" s="11">
        <f>(K151/K134)-1</f>
        <v>-1.4643075045759679E-2</v>
      </c>
      <c r="O151" s="5">
        <v>42170</v>
      </c>
      <c r="P151" s="26" t="s">
        <v>98</v>
      </c>
      <c r="Q151" s="9">
        <f>SUM(H152:H155)</f>
        <v>149035.22</v>
      </c>
      <c r="R151" s="9">
        <v>151250</v>
      </c>
      <c r="S151" s="39">
        <f>R151-Q151</f>
        <v>2214.7799999999988</v>
      </c>
    </row>
    <row r="152" spans="1:25" x14ac:dyDescent="0.25">
      <c r="A152">
        <v>1</v>
      </c>
      <c r="B152" s="4" t="s">
        <v>10</v>
      </c>
      <c r="C152" s="2">
        <v>2014</v>
      </c>
      <c r="D152">
        <v>14</v>
      </c>
      <c r="E152" s="4" t="s">
        <v>10</v>
      </c>
      <c r="F152" s="2">
        <v>2014</v>
      </c>
      <c r="H152" s="7">
        <v>24839.200000000001</v>
      </c>
      <c r="K152" s="40">
        <f>($H$6*J151)/$J$6</f>
        <v>53212.520593080728</v>
      </c>
    </row>
    <row r="153" spans="1:25" x14ac:dyDescent="0.25">
      <c r="A153">
        <v>15</v>
      </c>
      <c r="B153" s="4" t="s">
        <v>10</v>
      </c>
      <c r="C153" s="2">
        <v>2014</v>
      </c>
      <c r="D153">
        <v>14</v>
      </c>
      <c r="E153" s="4" t="s">
        <v>7</v>
      </c>
      <c r="F153" s="2">
        <v>2014</v>
      </c>
      <c r="H153" s="7">
        <v>49678.41</v>
      </c>
    </row>
    <row r="154" spans="1:25" x14ac:dyDescent="0.25">
      <c r="A154">
        <v>15</v>
      </c>
      <c r="B154" s="4" t="s">
        <v>7</v>
      </c>
      <c r="C154" s="2">
        <v>2014</v>
      </c>
      <c r="D154">
        <v>14</v>
      </c>
      <c r="E154" s="22" t="s">
        <v>8</v>
      </c>
      <c r="F154" s="2">
        <v>2014</v>
      </c>
      <c r="H154" s="7">
        <v>49678.41</v>
      </c>
      <c r="P154" s="26"/>
      <c r="Q154" s="9"/>
    </row>
    <row r="155" spans="1:25" x14ac:dyDescent="0.25">
      <c r="A155">
        <v>15</v>
      </c>
      <c r="B155" s="4" t="s">
        <v>8</v>
      </c>
      <c r="C155" s="2">
        <v>2014</v>
      </c>
      <c r="D155">
        <v>30</v>
      </c>
      <c r="E155" s="4" t="s">
        <v>8</v>
      </c>
      <c r="F155" s="2">
        <v>2014</v>
      </c>
      <c r="G155" s="2"/>
      <c r="H155" s="7">
        <v>24839.200000000001</v>
      </c>
      <c r="P155" s="26" t="s">
        <v>97</v>
      </c>
      <c r="Q155" s="9">
        <f>SUM(H156:H159)</f>
        <v>149035.24</v>
      </c>
      <c r="R155" s="9">
        <v>151250</v>
      </c>
      <c r="S155" s="39">
        <f>R155-Q155</f>
        <v>2214.7600000000093</v>
      </c>
    </row>
    <row r="156" spans="1:25" x14ac:dyDescent="0.25">
      <c r="A156">
        <v>1</v>
      </c>
      <c r="B156" s="22" t="s">
        <v>9</v>
      </c>
      <c r="C156" s="2">
        <v>2014</v>
      </c>
      <c r="D156">
        <v>14</v>
      </c>
      <c r="E156" s="4" t="s">
        <v>9</v>
      </c>
      <c r="F156" s="2">
        <v>2014</v>
      </c>
      <c r="H156" s="7">
        <v>24839.21</v>
      </c>
      <c r="L156" s="52">
        <v>41882</v>
      </c>
      <c r="M156" s="7">
        <f>$K$151*3</f>
        <v>149035.23489932885</v>
      </c>
      <c r="O156" s="5">
        <v>42170</v>
      </c>
      <c r="X156" s="9">
        <v>7115</v>
      </c>
      <c r="Y156" s="9">
        <v>17029</v>
      </c>
    </row>
    <row r="157" spans="1:25" x14ac:dyDescent="0.25">
      <c r="A157">
        <v>15</v>
      </c>
      <c r="B157" s="4" t="s">
        <v>9</v>
      </c>
      <c r="C157" s="2">
        <v>2014</v>
      </c>
      <c r="D157">
        <v>14</v>
      </c>
      <c r="E157" s="4" t="s">
        <v>11</v>
      </c>
      <c r="F157" s="2">
        <v>2014</v>
      </c>
      <c r="H157" s="7">
        <v>49678.41</v>
      </c>
    </row>
    <row r="158" spans="1:25" x14ac:dyDescent="0.25">
      <c r="A158">
        <v>15</v>
      </c>
      <c r="B158" s="4" t="s">
        <v>11</v>
      </c>
      <c r="C158" s="2">
        <v>2014</v>
      </c>
      <c r="D158">
        <v>14</v>
      </c>
      <c r="E158" s="4" t="s">
        <v>12</v>
      </c>
      <c r="F158" s="2">
        <v>2014</v>
      </c>
      <c r="H158" s="7">
        <v>49678.41</v>
      </c>
    </row>
    <row r="159" spans="1:25" x14ac:dyDescent="0.25">
      <c r="A159">
        <v>15</v>
      </c>
      <c r="B159" s="4" t="s">
        <v>12</v>
      </c>
      <c r="C159" s="2">
        <v>2014</v>
      </c>
      <c r="D159">
        <v>31</v>
      </c>
      <c r="E159" s="4" t="s">
        <v>12</v>
      </c>
      <c r="F159" s="2">
        <v>2014</v>
      </c>
      <c r="H159" s="7">
        <v>24839.21</v>
      </c>
      <c r="L159" s="52">
        <v>42004</v>
      </c>
      <c r="M159" s="7">
        <f>$K$151*3</f>
        <v>149035.23489932885</v>
      </c>
      <c r="O159" s="5">
        <v>42170</v>
      </c>
      <c r="P159" s="56" t="s">
        <v>94</v>
      </c>
      <c r="Q159" s="9">
        <f>SUM(H160:H163)</f>
        <v>149035.23000000001</v>
      </c>
      <c r="R159" s="9">
        <v>151250</v>
      </c>
      <c r="S159" s="39">
        <f>R159-Q159</f>
        <v>2214.7699999999895</v>
      </c>
      <c r="T159" s="39"/>
      <c r="U159" s="56" t="s">
        <v>63</v>
      </c>
      <c r="V159" s="9">
        <f>SUM(H143:H159)</f>
        <v>600201.36000000022</v>
      </c>
    </row>
    <row r="160" spans="1:25" x14ac:dyDescent="0.25">
      <c r="A160">
        <v>1</v>
      </c>
      <c r="B160" s="4" t="s">
        <v>13</v>
      </c>
      <c r="C160" s="2">
        <v>2015</v>
      </c>
      <c r="D160">
        <v>14</v>
      </c>
      <c r="E160" s="4" t="s">
        <v>13</v>
      </c>
      <c r="F160" s="2">
        <v>2015</v>
      </c>
      <c r="H160" s="7">
        <v>24839.21</v>
      </c>
    </row>
    <row r="161" spans="1:25" x14ac:dyDescent="0.25">
      <c r="A161">
        <v>15</v>
      </c>
      <c r="B161" s="4" t="s">
        <v>13</v>
      </c>
      <c r="C161" s="2">
        <v>2015</v>
      </c>
      <c r="D161">
        <v>14</v>
      </c>
      <c r="E161" s="4" t="s">
        <v>14</v>
      </c>
      <c r="F161" s="2">
        <v>2015</v>
      </c>
      <c r="H161" s="7">
        <v>49678.41</v>
      </c>
    </row>
    <row r="162" spans="1:25" x14ac:dyDescent="0.25">
      <c r="A162">
        <v>15</v>
      </c>
      <c r="B162" s="4" t="s">
        <v>14</v>
      </c>
      <c r="C162" s="2">
        <v>2015</v>
      </c>
      <c r="D162">
        <v>14</v>
      </c>
      <c r="E162" s="4" t="s">
        <v>15</v>
      </c>
      <c r="F162" s="2">
        <v>2015</v>
      </c>
      <c r="H162" s="7">
        <v>49678.41</v>
      </c>
    </row>
    <row r="163" spans="1:25" s="35" customFormat="1" x14ac:dyDescent="0.25">
      <c r="A163" s="35">
        <v>15</v>
      </c>
      <c r="B163" s="36" t="s">
        <v>15</v>
      </c>
      <c r="C163" s="37">
        <v>2015</v>
      </c>
      <c r="D163" s="35">
        <v>31</v>
      </c>
      <c r="E163" s="36" t="s">
        <v>15</v>
      </c>
      <c r="F163" s="37">
        <v>2015</v>
      </c>
      <c r="H163" s="29">
        <v>24839.200000000001</v>
      </c>
      <c r="I163" s="38"/>
      <c r="J163" s="38"/>
      <c r="K163" s="29"/>
      <c r="L163" s="60">
        <v>42094</v>
      </c>
      <c r="M163" s="29">
        <f>$K$151*3</f>
        <v>149035.23489932885</v>
      </c>
      <c r="N163" s="39"/>
      <c r="O163" s="61">
        <v>42170</v>
      </c>
      <c r="P163" s="62" t="s">
        <v>93</v>
      </c>
      <c r="Q163" s="39">
        <f>SUM(H164:H168)</f>
        <v>149189.04999999999</v>
      </c>
      <c r="R163" s="39">
        <v>149035.23000000001</v>
      </c>
      <c r="S163" s="39">
        <f>R163-Q163</f>
        <v>-153.81999999997788</v>
      </c>
      <c r="T163" s="39">
        <v>-7033.72</v>
      </c>
      <c r="W163" s="39"/>
      <c r="X163" s="39"/>
      <c r="Y163" s="39"/>
    </row>
    <row r="164" spans="1:25" x14ac:dyDescent="0.25">
      <c r="A164">
        <v>1</v>
      </c>
      <c r="B164" s="4" t="s">
        <v>16</v>
      </c>
      <c r="C164" s="2">
        <v>2015</v>
      </c>
      <c r="D164">
        <v>14</v>
      </c>
      <c r="E164" s="4" t="s">
        <v>16</v>
      </c>
      <c r="F164" s="2">
        <v>2015</v>
      </c>
      <c r="H164" s="7">
        <v>24839.21</v>
      </c>
    </row>
    <row r="165" spans="1:25" x14ac:dyDescent="0.25">
      <c r="A165">
        <v>15</v>
      </c>
      <c r="B165" s="4" t="s">
        <v>16</v>
      </c>
      <c r="C165" s="2">
        <v>2015</v>
      </c>
      <c r="D165">
        <v>14</v>
      </c>
      <c r="E165" s="4" t="s">
        <v>17</v>
      </c>
      <c r="F165" s="2">
        <v>2015</v>
      </c>
      <c r="H165" s="7">
        <v>49678.41</v>
      </c>
    </row>
    <row r="166" spans="1:25" x14ac:dyDescent="0.25">
      <c r="A166">
        <v>15</v>
      </c>
      <c r="B166" s="4" t="s">
        <v>17</v>
      </c>
      <c r="C166" s="2">
        <v>2015</v>
      </c>
      <c r="D166">
        <v>31</v>
      </c>
      <c r="E166" s="4" t="s">
        <v>17</v>
      </c>
      <c r="F166" s="2">
        <v>2015</v>
      </c>
      <c r="H166" s="7">
        <v>24839.200000000001</v>
      </c>
      <c r="P166" s="9"/>
      <c r="U166" s="9"/>
      <c r="V166" s="9"/>
    </row>
    <row r="167" spans="1:25" x14ac:dyDescent="0.25">
      <c r="A167">
        <v>1</v>
      </c>
      <c r="B167" s="4" t="s">
        <v>6</v>
      </c>
      <c r="C167" s="2">
        <v>2015</v>
      </c>
      <c r="D167">
        <v>14</v>
      </c>
      <c r="E167" s="4" t="s">
        <v>6</v>
      </c>
      <c r="F167" s="2">
        <v>2015</v>
      </c>
      <c r="H167" s="7">
        <v>24839.21</v>
      </c>
      <c r="P167" s="9"/>
      <c r="U167" s="56" t="s">
        <v>64</v>
      </c>
      <c r="V167" s="9">
        <f>SUM(H151:H167)</f>
        <v>596140.93000000005</v>
      </c>
    </row>
    <row r="168" spans="1:25" x14ac:dyDescent="0.25">
      <c r="A168">
        <v>15</v>
      </c>
      <c r="B168" s="4" t="s">
        <v>6</v>
      </c>
      <c r="C168" s="2">
        <v>2015</v>
      </c>
      <c r="D168">
        <v>30</v>
      </c>
      <c r="E168" s="4" t="s">
        <v>6</v>
      </c>
      <c r="F168" s="2">
        <v>2015</v>
      </c>
      <c r="H168" s="7">
        <v>24993.02</v>
      </c>
      <c r="I168" s="345" t="s">
        <v>57</v>
      </c>
      <c r="J168" s="345">
        <v>1625</v>
      </c>
      <c r="K168" s="7">
        <f>$K$134*J168/$J$134</f>
        <v>49986.017897091719</v>
      </c>
      <c r="L168" s="52">
        <v>42155</v>
      </c>
      <c r="M168" s="7">
        <f>$K$168*3</f>
        <v>149958.05369127516</v>
      </c>
      <c r="N168" s="11">
        <f>(K168/K151)-1</f>
        <v>6.1919504643963563E-3</v>
      </c>
      <c r="O168" s="5">
        <v>42536</v>
      </c>
      <c r="P168" s="56" t="s">
        <v>92</v>
      </c>
      <c r="Q168" s="9">
        <f>SUM(H169:H172)</f>
        <v>149958.06</v>
      </c>
      <c r="R168" s="9">
        <v>149958.04999999999</v>
      </c>
      <c r="S168" s="39">
        <f>R168-Q168</f>
        <v>-1.0000000009313226E-2</v>
      </c>
      <c r="T168" s="9">
        <v>162.25</v>
      </c>
      <c r="U168" s="9"/>
      <c r="V168" s="9"/>
    </row>
    <row r="169" spans="1:25" x14ac:dyDescent="0.25">
      <c r="A169">
        <v>1</v>
      </c>
      <c r="B169" s="4" t="s">
        <v>10</v>
      </c>
      <c r="C169" s="2">
        <v>2015</v>
      </c>
      <c r="D169">
        <v>15</v>
      </c>
      <c r="E169" s="4" t="s">
        <v>10</v>
      </c>
      <c r="F169" s="2">
        <v>2015</v>
      </c>
      <c r="H169" s="7">
        <v>24993.01</v>
      </c>
      <c r="K169" s="40">
        <f>($H$6*J168)/$J$6</f>
        <v>53542.009884678751</v>
      </c>
      <c r="P169" s="9"/>
      <c r="U169" s="9"/>
      <c r="V169" s="9"/>
    </row>
    <row r="170" spans="1:25" x14ac:dyDescent="0.25">
      <c r="A170">
        <v>15</v>
      </c>
      <c r="B170" s="4" t="s">
        <v>10</v>
      </c>
      <c r="C170" s="2">
        <v>2015</v>
      </c>
      <c r="D170">
        <v>14</v>
      </c>
      <c r="E170" s="4" t="s">
        <v>7</v>
      </c>
      <c r="F170" s="2">
        <v>2015</v>
      </c>
      <c r="H170" s="7">
        <v>49986.02</v>
      </c>
    </row>
    <row r="171" spans="1:25" x14ac:dyDescent="0.25">
      <c r="A171">
        <v>15</v>
      </c>
      <c r="B171" s="4" t="s">
        <v>7</v>
      </c>
      <c r="C171" s="2">
        <v>2015</v>
      </c>
      <c r="D171">
        <v>15</v>
      </c>
      <c r="E171" s="22" t="s">
        <v>8</v>
      </c>
      <c r="F171" s="2">
        <v>2015</v>
      </c>
      <c r="H171" s="7">
        <v>49986.02</v>
      </c>
      <c r="P171" s="26"/>
      <c r="Q171" s="9"/>
    </row>
    <row r="172" spans="1:25" x14ac:dyDescent="0.25">
      <c r="A172">
        <v>15</v>
      </c>
      <c r="B172" s="4" t="s">
        <v>8</v>
      </c>
      <c r="C172" s="2">
        <v>2015</v>
      </c>
      <c r="D172">
        <v>30</v>
      </c>
      <c r="E172" s="22" t="s">
        <v>8</v>
      </c>
      <c r="F172" s="2">
        <v>2015</v>
      </c>
      <c r="H172" s="7">
        <v>24993.01</v>
      </c>
      <c r="L172" s="52">
        <v>42277</v>
      </c>
      <c r="M172" s="7">
        <f>$K$168*3</f>
        <v>149958.05369127516</v>
      </c>
      <c r="O172" s="5">
        <v>42536</v>
      </c>
      <c r="P172" s="26" t="s">
        <v>91</v>
      </c>
      <c r="Q172" s="9">
        <f>SUM(H173:H176)</f>
        <v>149958.06</v>
      </c>
      <c r="R172" s="9">
        <v>149958.04999999999</v>
      </c>
      <c r="S172" s="39">
        <f>R172-Q172</f>
        <v>-1.0000000009313226E-2</v>
      </c>
    </row>
    <row r="173" spans="1:25" x14ac:dyDescent="0.25">
      <c r="A173">
        <v>1</v>
      </c>
      <c r="B173" s="22" t="s">
        <v>9</v>
      </c>
      <c r="C173" s="2">
        <v>2015</v>
      </c>
      <c r="D173">
        <v>14</v>
      </c>
      <c r="E173" s="22" t="s">
        <v>9</v>
      </c>
      <c r="F173" s="2">
        <v>2015</v>
      </c>
      <c r="H173" s="7">
        <v>24993.01</v>
      </c>
      <c r="L173" s="52"/>
      <c r="X173" s="9">
        <v>7178</v>
      </c>
      <c r="Y173" s="9">
        <v>17065</v>
      </c>
    </row>
    <row r="174" spans="1:25" x14ac:dyDescent="0.25">
      <c r="A174">
        <v>15</v>
      </c>
      <c r="B174" s="4" t="s">
        <v>9</v>
      </c>
      <c r="C174" s="2">
        <v>2015</v>
      </c>
      <c r="D174">
        <v>14</v>
      </c>
      <c r="E174" s="4" t="s">
        <v>11</v>
      </c>
      <c r="F174" s="2">
        <v>2015</v>
      </c>
      <c r="H174" s="7">
        <v>49986.02</v>
      </c>
    </row>
    <row r="175" spans="1:25" x14ac:dyDescent="0.25">
      <c r="A175">
        <v>15</v>
      </c>
      <c r="B175" s="4" t="s">
        <v>11</v>
      </c>
      <c r="C175" s="2">
        <v>2015</v>
      </c>
      <c r="D175">
        <v>14</v>
      </c>
      <c r="E175" s="4" t="s">
        <v>12</v>
      </c>
      <c r="F175" s="2">
        <v>2015</v>
      </c>
      <c r="H175" s="7">
        <v>49986.02</v>
      </c>
    </row>
    <row r="176" spans="1:25" x14ac:dyDescent="0.25">
      <c r="A176">
        <v>15</v>
      </c>
      <c r="B176" s="4" t="s">
        <v>12</v>
      </c>
      <c r="C176" s="2">
        <v>2015</v>
      </c>
      <c r="D176">
        <v>31</v>
      </c>
      <c r="E176" s="4" t="s">
        <v>12</v>
      </c>
      <c r="F176" s="2">
        <v>2015</v>
      </c>
      <c r="H176" s="7">
        <v>24993.01</v>
      </c>
      <c r="L176" s="52">
        <v>42369</v>
      </c>
      <c r="M176" s="7">
        <f>$K$168*3</f>
        <v>149958.05369127516</v>
      </c>
      <c r="O176" s="5">
        <v>42536</v>
      </c>
      <c r="P176" s="56" t="s">
        <v>90</v>
      </c>
      <c r="Q176" s="9">
        <f>SUM(H177:H180)</f>
        <v>149958.06</v>
      </c>
      <c r="R176" s="9">
        <v>149958.06</v>
      </c>
      <c r="S176" s="39">
        <f>R176-Q176</f>
        <v>0</v>
      </c>
      <c r="U176" s="56" t="s">
        <v>68</v>
      </c>
      <c r="V176" s="9">
        <f>SUM(H160:H176)</f>
        <v>598140.40000000014</v>
      </c>
    </row>
    <row r="177" spans="1:25" x14ac:dyDescent="0.25">
      <c r="A177">
        <v>1</v>
      </c>
      <c r="B177" s="4" t="s">
        <v>13</v>
      </c>
      <c r="C177" s="2">
        <v>2016</v>
      </c>
      <c r="D177">
        <v>14</v>
      </c>
      <c r="E177" s="4" t="s">
        <v>13</v>
      </c>
      <c r="F177" s="2">
        <v>2016</v>
      </c>
      <c r="H177" s="7">
        <v>24993.01</v>
      </c>
      <c r="Y177" s="9">
        <v>400</v>
      </c>
    </row>
    <row r="178" spans="1:25" x14ac:dyDescent="0.25">
      <c r="A178">
        <v>15</v>
      </c>
      <c r="B178" s="4" t="s">
        <v>13</v>
      </c>
      <c r="C178" s="2">
        <v>2016</v>
      </c>
      <c r="D178">
        <v>14</v>
      </c>
      <c r="E178" s="4" t="s">
        <v>14</v>
      </c>
      <c r="F178" s="2">
        <v>2016</v>
      </c>
      <c r="H178" s="7">
        <v>49986.02</v>
      </c>
    </row>
    <row r="179" spans="1:25" x14ac:dyDescent="0.25">
      <c r="A179">
        <v>15</v>
      </c>
      <c r="B179" s="4" t="s">
        <v>14</v>
      </c>
      <c r="C179" s="2">
        <v>2016</v>
      </c>
      <c r="D179">
        <v>14</v>
      </c>
      <c r="E179" s="4" t="s">
        <v>15</v>
      </c>
      <c r="F179" s="2">
        <v>2016</v>
      </c>
      <c r="H179" s="7">
        <v>49986.02</v>
      </c>
    </row>
    <row r="180" spans="1:25" x14ac:dyDescent="0.25">
      <c r="A180">
        <v>15</v>
      </c>
      <c r="B180" s="4" t="s">
        <v>15</v>
      </c>
      <c r="C180" s="2">
        <v>2016</v>
      </c>
      <c r="D180">
        <v>31</v>
      </c>
      <c r="E180" s="4" t="s">
        <v>15</v>
      </c>
      <c r="F180" s="2">
        <v>2016</v>
      </c>
      <c r="H180" s="7">
        <v>24993.01</v>
      </c>
      <c r="L180" s="52">
        <v>42460</v>
      </c>
      <c r="M180" s="7">
        <f>$K$168*3</f>
        <v>149958.05369127516</v>
      </c>
      <c r="O180" s="5">
        <v>42536</v>
      </c>
      <c r="P180" s="26" t="s">
        <v>89</v>
      </c>
      <c r="Q180" s="9">
        <f>SUM(H181:H185)</f>
        <v>150019.57999999999</v>
      </c>
      <c r="R180" s="9">
        <v>149958.04999999999</v>
      </c>
      <c r="S180" s="39">
        <f>R180-Q180</f>
        <v>-61.529999999998836</v>
      </c>
    </row>
    <row r="181" spans="1:25" x14ac:dyDescent="0.25">
      <c r="A181">
        <v>1</v>
      </c>
      <c r="B181" s="4" t="s">
        <v>16</v>
      </c>
      <c r="C181" s="2">
        <v>2016</v>
      </c>
      <c r="D181">
        <v>14</v>
      </c>
      <c r="E181" s="4" t="s">
        <v>16</v>
      </c>
      <c r="F181" s="2">
        <v>2016</v>
      </c>
      <c r="H181" s="7">
        <v>24993.01</v>
      </c>
    </row>
    <row r="182" spans="1:25" x14ac:dyDescent="0.25">
      <c r="A182">
        <v>15</v>
      </c>
      <c r="B182" s="4" t="s">
        <v>16</v>
      </c>
      <c r="C182" s="2">
        <v>2016</v>
      </c>
      <c r="D182">
        <v>14</v>
      </c>
      <c r="E182" s="4" t="s">
        <v>17</v>
      </c>
      <c r="F182" s="2">
        <v>2016</v>
      </c>
      <c r="H182" s="7">
        <v>49986.02</v>
      </c>
    </row>
    <row r="183" spans="1:25" x14ac:dyDescent="0.25">
      <c r="A183">
        <v>15</v>
      </c>
      <c r="B183" s="4" t="s">
        <v>17</v>
      </c>
      <c r="C183" s="2">
        <v>2016</v>
      </c>
      <c r="D183">
        <v>31</v>
      </c>
      <c r="E183" s="4" t="s">
        <v>17</v>
      </c>
      <c r="F183" s="2">
        <v>2016</v>
      </c>
      <c r="H183" s="7">
        <v>24993.01</v>
      </c>
      <c r="P183" s="9"/>
      <c r="U183" s="9"/>
      <c r="V183" s="9"/>
    </row>
    <row r="184" spans="1:25" x14ac:dyDescent="0.25">
      <c r="A184">
        <v>1</v>
      </c>
      <c r="B184" s="4" t="s">
        <v>6</v>
      </c>
      <c r="C184" s="2">
        <v>2016</v>
      </c>
      <c r="D184">
        <v>14</v>
      </c>
      <c r="E184" s="4" t="s">
        <v>6</v>
      </c>
      <c r="F184" s="2">
        <v>2016</v>
      </c>
      <c r="H184" s="7">
        <v>24993.01</v>
      </c>
      <c r="P184" s="9"/>
      <c r="U184" s="56" t="s">
        <v>69</v>
      </c>
      <c r="V184" s="9">
        <f>SUM(H168:H184)</f>
        <v>599832.25000000012</v>
      </c>
    </row>
    <row r="185" spans="1:25" x14ac:dyDescent="0.25">
      <c r="A185">
        <v>15</v>
      </c>
      <c r="B185" s="4" t="s">
        <v>6</v>
      </c>
      <c r="C185" s="2">
        <v>2016</v>
      </c>
      <c r="D185">
        <v>30</v>
      </c>
      <c r="E185" s="4" t="s">
        <v>6</v>
      </c>
      <c r="F185" s="2">
        <v>2016</v>
      </c>
      <c r="H185" s="7">
        <v>25054.53</v>
      </c>
      <c r="I185" s="345" t="s">
        <v>58</v>
      </c>
      <c r="J185" s="345">
        <v>1629</v>
      </c>
      <c r="K185" s="7">
        <f>$K$134*J185/$J$134</f>
        <v>50109.060402684561</v>
      </c>
      <c r="L185" s="52">
        <v>42521</v>
      </c>
      <c r="M185" s="7">
        <f>$K$185*3</f>
        <v>150327.18120805369</v>
      </c>
      <c r="N185" s="11">
        <f>(K185/K168)-1</f>
        <v>2.461538461538515E-3</v>
      </c>
      <c r="O185" s="5">
        <v>42901</v>
      </c>
      <c r="P185" s="56" t="s">
        <v>88</v>
      </c>
      <c r="Q185" s="9">
        <f>SUM(H186:H190)</f>
        <v>150327.18</v>
      </c>
      <c r="R185" s="9">
        <v>150327.18</v>
      </c>
      <c r="S185" s="39">
        <f>R185-Q185</f>
        <v>0</v>
      </c>
      <c r="T185" s="9">
        <v>64.900000000000006</v>
      </c>
      <c r="U185" s="9"/>
      <c r="V185" s="9"/>
      <c r="W185" s="9">
        <v>398.55</v>
      </c>
    </row>
    <row r="186" spans="1:25" x14ac:dyDescent="0.25">
      <c r="A186">
        <v>1</v>
      </c>
      <c r="B186" s="4" t="s">
        <v>10</v>
      </c>
      <c r="C186" s="2">
        <v>2016</v>
      </c>
      <c r="D186">
        <v>14</v>
      </c>
      <c r="E186" s="4" t="s">
        <v>10</v>
      </c>
      <c r="F186" s="2">
        <v>2016</v>
      </c>
      <c r="H186" s="7">
        <v>25054.53</v>
      </c>
      <c r="K186" s="40">
        <f>($H$6*J185)/$J$6</f>
        <v>53673.805601317959</v>
      </c>
      <c r="P186" s="9"/>
      <c r="U186" s="9"/>
      <c r="V186" s="9"/>
    </row>
    <row r="187" spans="1:25" x14ac:dyDescent="0.25">
      <c r="A187">
        <v>15</v>
      </c>
      <c r="B187" s="4" t="s">
        <v>10</v>
      </c>
      <c r="C187" s="2">
        <v>2016</v>
      </c>
      <c r="D187">
        <v>14</v>
      </c>
      <c r="E187" s="4" t="s">
        <v>7</v>
      </c>
      <c r="F187" s="2">
        <v>2016</v>
      </c>
      <c r="H187" s="7">
        <v>50109.06</v>
      </c>
    </row>
    <row r="188" spans="1:25" x14ac:dyDescent="0.25">
      <c r="A188">
        <v>15</v>
      </c>
      <c r="B188" s="4" t="s">
        <v>7</v>
      </c>
      <c r="C188" s="2">
        <v>2016</v>
      </c>
      <c r="D188">
        <v>31</v>
      </c>
      <c r="E188" s="4" t="s">
        <v>7</v>
      </c>
      <c r="F188" s="2">
        <v>2016</v>
      </c>
      <c r="H188" s="7">
        <v>25054.53</v>
      </c>
    </row>
    <row r="189" spans="1:25" x14ac:dyDescent="0.25">
      <c r="A189">
        <v>1</v>
      </c>
      <c r="B189" s="4" t="s">
        <v>8</v>
      </c>
      <c r="C189" s="2">
        <v>2016</v>
      </c>
      <c r="D189">
        <v>14</v>
      </c>
      <c r="E189" s="4" t="s">
        <v>8</v>
      </c>
      <c r="F189" s="2">
        <v>2016</v>
      </c>
      <c r="H189" s="7">
        <v>25054.53</v>
      </c>
    </row>
    <row r="190" spans="1:25" x14ac:dyDescent="0.25">
      <c r="A190">
        <v>15</v>
      </c>
      <c r="B190" s="4" t="s">
        <v>8</v>
      </c>
      <c r="C190" s="2">
        <v>2016</v>
      </c>
      <c r="D190">
        <v>30</v>
      </c>
      <c r="E190" s="22" t="s">
        <v>8</v>
      </c>
      <c r="F190" s="2">
        <v>2016</v>
      </c>
      <c r="H190" s="7">
        <v>25054.53</v>
      </c>
      <c r="L190" s="52">
        <v>42643</v>
      </c>
      <c r="M190" s="7">
        <f>$K$185*3</f>
        <v>150327.18120805369</v>
      </c>
      <c r="O190" s="5">
        <v>42901</v>
      </c>
      <c r="P190" s="26" t="s">
        <v>87</v>
      </c>
      <c r="Q190" s="9">
        <f>SUM(H191:H194)</f>
        <v>150327.18</v>
      </c>
      <c r="R190" s="56">
        <v>150327.18</v>
      </c>
      <c r="S190" s="39">
        <f>R190-Q190</f>
        <v>0</v>
      </c>
    </row>
    <row r="191" spans="1:25" x14ac:dyDescent="0.25">
      <c r="A191">
        <v>1</v>
      </c>
      <c r="B191" s="22" t="s">
        <v>9</v>
      </c>
      <c r="C191" s="2">
        <v>2016</v>
      </c>
      <c r="D191">
        <v>14</v>
      </c>
      <c r="E191" s="22" t="s">
        <v>9</v>
      </c>
      <c r="F191" s="2">
        <v>2016</v>
      </c>
      <c r="H191" s="7">
        <v>25054.53</v>
      </c>
      <c r="L191" s="52"/>
      <c r="X191" s="9">
        <v>7251</v>
      </c>
      <c r="Y191" s="9">
        <v>17644</v>
      </c>
    </row>
    <row r="192" spans="1:25" x14ac:dyDescent="0.25">
      <c r="A192">
        <v>15</v>
      </c>
      <c r="B192" s="4" t="s">
        <v>9</v>
      </c>
      <c r="C192" s="2">
        <v>2016</v>
      </c>
      <c r="D192">
        <v>14</v>
      </c>
      <c r="E192" s="4" t="s">
        <v>11</v>
      </c>
      <c r="F192" s="2">
        <v>2016</v>
      </c>
      <c r="H192" s="7">
        <v>50109.06</v>
      </c>
    </row>
    <row r="193" spans="1:22" x14ac:dyDescent="0.25">
      <c r="A193">
        <v>15</v>
      </c>
      <c r="B193" s="4" t="s">
        <v>11</v>
      </c>
      <c r="C193" s="2">
        <v>2016</v>
      </c>
      <c r="D193">
        <v>14</v>
      </c>
      <c r="E193" s="4" t="s">
        <v>12</v>
      </c>
      <c r="F193" s="2">
        <v>2016</v>
      </c>
      <c r="H193" s="7">
        <v>50109.06</v>
      </c>
    </row>
    <row r="194" spans="1:22" x14ac:dyDescent="0.25">
      <c r="A194">
        <v>15</v>
      </c>
      <c r="B194" s="4" t="s">
        <v>12</v>
      </c>
      <c r="C194" s="2">
        <v>2016</v>
      </c>
      <c r="D194">
        <v>31</v>
      </c>
      <c r="E194" s="4" t="s">
        <v>12</v>
      </c>
      <c r="F194" s="2">
        <v>2016</v>
      </c>
      <c r="H194" s="7">
        <v>25054.53</v>
      </c>
      <c r="L194" s="52">
        <v>42735</v>
      </c>
      <c r="M194" s="7">
        <f>$K$185*3</f>
        <v>150327.18120805369</v>
      </c>
      <c r="O194" s="5">
        <v>42901</v>
      </c>
      <c r="P194" s="56" t="s">
        <v>86</v>
      </c>
      <c r="Q194" s="9">
        <f>SUM(H195:H198)</f>
        <v>150327.18</v>
      </c>
      <c r="R194" s="9">
        <v>150327.18</v>
      </c>
      <c r="S194" s="39">
        <f>R194-Q194</f>
        <v>0</v>
      </c>
      <c r="U194" s="56" t="s">
        <v>70</v>
      </c>
      <c r="V194" s="9">
        <f>SUM(H177:H194)</f>
        <v>600632.00000000023</v>
      </c>
    </row>
    <row r="195" spans="1:22" x14ac:dyDescent="0.25">
      <c r="A195">
        <v>1</v>
      </c>
      <c r="B195" s="4" t="s">
        <v>13</v>
      </c>
      <c r="C195" s="2">
        <v>2017</v>
      </c>
      <c r="D195">
        <v>14</v>
      </c>
      <c r="E195" s="4" t="s">
        <v>13</v>
      </c>
      <c r="F195" s="2">
        <v>2017</v>
      </c>
      <c r="H195" s="7">
        <v>25054.53</v>
      </c>
    </row>
    <row r="196" spans="1:22" x14ac:dyDescent="0.25">
      <c r="A196">
        <v>15</v>
      </c>
      <c r="B196" s="4" t="s">
        <v>13</v>
      </c>
      <c r="C196" s="2">
        <v>2017</v>
      </c>
      <c r="D196">
        <v>14</v>
      </c>
      <c r="E196" s="4" t="s">
        <v>14</v>
      </c>
      <c r="F196" s="2">
        <v>2017</v>
      </c>
      <c r="H196" s="7">
        <v>50109.06</v>
      </c>
    </row>
    <row r="197" spans="1:22" x14ac:dyDescent="0.25">
      <c r="A197">
        <v>15</v>
      </c>
      <c r="B197" s="4" t="s">
        <v>14</v>
      </c>
      <c r="C197" s="2">
        <v>2017</v>
      </c>
      <c r="D197">
        <v>14</v>
      </c>
      <c r="E197" s="4" t="s">
        <v>15</v>
      </c>
      <c r="F197" s="2">
        <v>2017</v>
      </c>
      <c r="H197" s="7">
        <v>50109.06</v>
      </c>
    </row>
    <row r="198" spans="1:22" x14ac:dyDescent="0.25">
      <c r="A198">
        <v>15</v>
      </c>
      <c r="B198" s="4" t="s">
        <v>15</v>
      </c>
      <c r="C198" s="2">
        <v>2017</v>
      </c>
      <c r="D198">
        <v>31</v>
      </c>
      <c r="E198" s="22" t="s">
        <v>15</v>
      </c>
      <c r="F198" s="2">
        <v>2017</v>
      </c>
      <c r="H198" s="7">
        <v>25054.53</v>
      </c>
      <c r="L198" s="52">
        <v>42825</v>
      </c>
      <c r="M198" s="7">
        <f>$K$185*3</f>
        <v>150327.18120805369</v>
      </c>
      <c r="O198" s="5">
        <v>42901</v>
      </c>
      <c r="P198" s="26" t="s">
        <v>85</v>
      </c>
      <c r="Q198" s="9">
        <f>SUM(H199:H203)</f>
        <v>150573.26999999999</v>
      </c>
      <c r="R198" s="9">
        <v>150327.18</v>
      </c>
      <c r="S198" s="39">
        <f>R198-Q198</f>
        <v>-246.08999999999651</v>
      </c>
    </row>
    <row r="199" spans="1:22" x14ac:dyDescent="0.25">
      <c r="A199">
        <v>1</v>
      </c>
      <c r="B199" s="4" t="s">
        <v>16</v>
      </c>
      <c r="C199" s="2">
        <v>2017</v>
      </c>
      <c r="D199">
        <v>14</v>
      </c>
      <c r="E199" s="22" t="s">
        <v>16</v>
      </c>
      <c r="F199" s="2">
        <v>2017</v>
      </c>
      <c r="H199" s="7">
        <v>25054.53</v>
      </c>
    </row>
    <row r="200" spans="1:22" x14ac:dyDescent="0.25">
      <c r="A200">
        <v>15</v>
      </c>
      <c r="B200" s="22" t="s">
        <v>16</v>
      </c>
      <c r="C200" s="2">
        <v>2017</v>
      </c>
      <c r="D200">
        <v>14</v>
      </c>
      <c r="E200" s="22" t="s">
        <v>17</v>
      </c>
      <c r="F200" s="2">
        <v>2017</v>
      </c>
      <c r="H200" s="7">
        <v>50109.06</v>
      </c>
    </row>
    <row r="201" spans="1:22" x14ac:dyDescent="0.25">
      <c r="A201">
        <v>15</v>
      </c>
      <c r="B201" s="4" t="s">
        <v>17</v>
      </c>
      <c r="C201" s="2">
        <v>2017</v>
      </c>
      <c r="D201">
        <v>31</v>
      </c>
      <c r="E201" s="4" t="s">
        <v>17</v>
      </c>
      <c r="F201" s="2">
        <v>2017</v>
      </c>
      <c r="H201" s="7">
        <v>25054.53</v>
      </c>
      <c r="P201" s="9"/>
      <c r="U201" s="9"/>
      <c r="V201" s="9"/>
    </row>
    <row r="202" spans="1:22" x14ac:dyDescent="0.25">
      <c r="A202">
        <v>1</v>
      </c>
      <c r="B202" s="4" t="s">
        <v>6</v>
      </c>
      <c r="C202" s="2">
        <v>2017</v>
      </c>
      <c r="D202">
        <v>14</v>
      </c>
      <c r="E202" s="4" t="s">
        <v>6</v>
      </c>
      <c r="F202" s="2">
        <v>2017</v>
      </c>
      <c r="H202" s="7">
        <v>25054.53</v>
      </c>
      <c r="P202" s="9"/>
      <c r="U202" s="56" t="s">
        <v>71</v>
      </c>
      <c r="V202" s="9">
        <f>SUM(H185:H202)</f>
        <v>601308.7200000002</v>
      </c>
    </row>
    <row r="203" spans="1:22" x14ac:dyDescent="0.25">
      <c r="A203">
        <v>15</v>
      </c>
      <c r="B203" s="4" t="s">
        <v>6</v>
      </c>
      <c r="C203" s="2">
        <v>2017</v>
      </c>
      <c r="D203">
        <v>30</v>
      </c>
      <c r="E203" s="4" t="s">
        <v>6</v>
      </c>
      <c r="F203" s="2">
        <v>2017</v>
      </c>
      <c r="H203" s="7">
        <v>25300.62</v>
      </c>
      <c r="I203" s="345" t="s">
        <v>59</v>
      </c>
      <c r="J203" s="345">
        <v>1645</v>
      </c>
      <c r="K203" s="7">
        <f>$K$134*J203/$J$134</f>
        <v>50601.230425055925</v>
      </c>
      <c r="L203" s="52">
        <v>42886</v>
      </c>
      <c r="M203" s="7">
        <f>$K$203*3</f>
        <v>151803.69127516777</v>
      </c>
      <c r="N203" s="11">
        <f>(K203/K185)-1</f>
        <v>9.821976672805377E-3</v>
      </c>
      <c r="O203" s="5">
        <v>43266</v>
      </c>
      <c r="P203" s="9" t="s">
        <v>81</v>
      </c>
      <c r="Q203" s="9">
        <f>SUM(H204:H208)</f>
        <v>151803.69</v>
      </c>
      <c r="R203" s="9">
        <v>150327.18</v>
      </c>
      <c r="S203" s="39">
        <f>R203-Q203</f>
        <v>-1476.5100000000093</v>
      </c>
      <c r="U203" s="9"/>
      <c r="V203" s="9"/>
    </row>
    <row r="204" spans="1:22" x14ac:dyDescent="0.25">
      <c r="A204">
        <v>1</v>
      </c>
      <c r="B204" s="4" t="s">
        <v>10</v>
      </c>
      <c r="C204" s="2">
        <v>2017</v>
      </c>
      <c r="D204">
        <v>14</v>
      </c>
      <c r="E204" s="4" t="s">
        <v>10</v>
      </c>
      <c r="F204" s="2">
        <v>2017</v>
      </c>
      <c r="H204" s="7">
        <v>25300.61</v>
      </c>
      <c r="K204" s="40">
        <f>($H$6*J203)/$J$6</f>
        <v>54200.988467874791</v>
      </c>
      <c r="P204" s="9"/>
      <c r="U204" s="9"/>
      <c r="V204" s="9"/>
    </row>
    <row r="205" spans="1:22" x14ac:dyDescent="0.25">
      <c r="A205">
        <v>15</v>
      </c>
      <c r="B205" s="4" t="s">
        <v>10</v>
      </c>
      <c r="C205" s="2">
        <v>2017</v>
      </c>
      <c r="D205">
        <v>14</v>
      </c>
      <c r="E205" s="4" t="s">
        <v>7</v>
      </c>
      <c r="F205" s="2">
        <v>2017</v>
      </c>
      <c r="H205" s="7">
        <v>50601.23</v>
      </c>
    </row>
    <row r="206" spans="1:22" x14ac:dyDescent="0.25">
      <c r="A206">
        <v>15</v>
      </c>
      <c r="B206" s="4" t="s">
        <v>7</v>
      </c>
      <c r="C206" s="2">
        <v>2017</v>
      </c>
      <c r="D206">
        <v>31</v>
      </c>
      <c r="E206" s="4" t="s">
        <v>7</v>
      </c>
      <c r="F206" s="2">
        <v>2017</v>
      </c>
      <c r="H206" s="7">
        <v>25300.62</v>
      </c>
    </row>
    <row r="207" spans="1:22" x14ac:dyDescent="0.25">
      <c r="A207">
        <v>1</v>
      </c>
      <c r="B207" s="4" t="s">
        <v>8</v>
      </c>
      <c r="C207" s="2">
        <v>2017</v>
      </c>
      <c r="D207">
        <v>14</v>
      </c>
      <c r="E207" s="4" t="s">
        <v>8</v>
      </c>
      <c r="F207" s="2">
        <v>2017</v>
      </c>
      <c r="H207" s="7">
        <v>25300.61</v>
      </c>
    </row>
    <row r="208" spans="1:22" x14ac:dyDescent="0.25">
      <c r="A208">
        <v>15</v>
      </c>
      <c r="B208" s="4" t="s">
        <v>8</v>
      </c>
      <c r="C208" s="2">
        <v>2017</v>
      </c>
      <c r="D208">
        <v>30</v>
      </c>
      <c r="E208" s="4" t="s">
        <v>8</v>
      </c>
      <c r="F208" s="2">
        <v>2017</v>
      </c>
      <c r="H208" s="7">
        <v>25300.62</v>
      </c>
      <c r="L208" s="52">
        <v>43008</v>
      </c>
      <c r="M208" s="7">
        <f>$K$203*3</f>
        <v>151803.69127516777</v>
      </c>
      <c r="O208" s="5">
        <v>43266</v>
      </c>
      <c r="P208" t="s">
        <v>77</v>
      </c>
      <c r="Q208" s="9">
        <f>SUM(H209:H212)</f>
        <v>151803.69</v>
      </c>
      <c r="R208" s="9">
        <v>150327.18</v>
      </c>
      <c r="S208" s="39">
        <f>R208-Q208</f>
        <v>-1476.5100000000093</v>
      </c>
    </row>
    <row r="209" spans="1:26" x14ac:dyDescent="0.25">
      <c r="A209">
        <v>1</v>
      </c>
      <c r="B209" s="4" t="s">
        <v>9</v>
      </c>
      <c r="C209" s="2">
        <v>2017</v>
      </c>
      <c r="D209">
        <v>14</v>
      </c>
      <c r="E209" s="4" t="s">
        <v>9</v>
      </c>
      <c r="F209" s="2">
        <v>2017</v>
      </c>
      <c r="H209" s="7">
        <v>25300.61</v>
      </c>
      <c r="X209" s="9">
        <v>7347</v>
      </c>
      <c r="Y209" s="9">
        <v>17887</v>
      </c>
      <c r="Z209" s="9">
        <v>3577.4</v>
      </c>
    </row>
    <row r="210" spans="1:26" x14ac:dyDescent="0.25">
      <c r="A210">
        <v>15</v>
      </c>
      <c r="B210" s="4" t="s">
        <v>9</v>
      </c>
      <c r="C210" s="2">
        <v>2017</v>
      </c>
      <c r="D210">
        <v>14</v>
      </c>
      <c r="E210" s="4" t="s">
        <v>11</v>
      </c>
      <c r="F210" s="2">
        <v>2017</v>
      </c>
      <c r="H210" s="7">
        <v>50601.23</v>
      </c>
    </row>
    <row r="211" spans="1:26" x14ac:dyDescent="0.25">
      <c r="A211">
        <v>15</v>
      </c>
      <c r="B211" s="4" t="s">
        <v>11</v>
      </c>
      <c r="C211" s="2">
        <v>2017</v>
      </c>
      <c r="D211">
        <v>14</v>
      </c>
      <c r="E211" s="4" t="s">
        <v>12</v>
      </c>
      <c r="F211" s="2">
        <v>2017</v>
      </c>
      <c r="H211" s="7">
        <v>50601.23</v>
      </c>
    </row>
    <row r="212" spans="1:26" x14ac:dyDescent="0.25">
      <c r="A212">
        <v>15</v>
      </c>
      <c r="B212" s="4" t="s">
        <v>12</v>
      </c>
      <c r="C212" s="2">
        <v>2017</v>
      </c>
      <c r="D212">
        <v>31</v>
      </c>
      <c r="E212" s="4" t="s">
        <v>12</v>
      </c>
      <c r="F212" s="2">
        <v>2017</v>
      </c>
      <c r="H212" s="7">
        <v>25300.62</v>
      </c>
      <c r="L212" s="52">
        <v>43100</v>
      </c>
      <c r="M212" s="7">
        <f>$K$203*3</f>
        <v>151803.69127516777</v>
      </c>
      <c r="O212" s="5">
        <v>43266</v>
      </c>
      <c r="P212" s="9" t="s">
        <v>84</v>
      </c>
      <c r="Q212" s="9">
        <f>SUM(H213:H216)</f>
        <v>151803.68</v>
      </c>
      <c r="R212" s="9">
        <v>151803.69</v>
      </c>
      <c r="S212" s="39">
        <f>R212-Q212</f>
        <v>1.0000000009313226E-2</v>
      </c>
      <c r="T212" s="9">
        <v>3212.63</v>
      </c>
      <c r="U212" s="56" t="s">
        <v>72</v>
      </c>
      <c r="V212" s="9">
        <f>SUM(H195:H212)</f>
        <v>604507.82999999984</v>
      </c>
      <c r="W212" s="9">
        <v>1594.2</v>
      </c>
      <c r="Y212" s="9">
        <v>6300</v>
      </c>
    </row>
    <row r="213" spans="1:26" x14ac:dyDescent="0.25">
      <c r="A213">
        <v>1</v>
      </c>
      <c r="B213" s="22" t="s">
        <v>13</v>
      </c>
      <c r="C213" s="2">
        <v>2018</v>
      </c>
      <c r="D213">
        <v>14</v>
      </c>
      <c r="E213" s="4" t="s">
        <v>13</v>
      </c>
      <c r="F213" s="2">
        <v>2018</v>
      </c>
      <c r="H213" s="7">
        <v>25300.61</v>
      </c>
      <c r="Q213" s="9"/>
    </row>
    <row r="214" spans="1:26" x14ac:dyDescent="0.25">
      <c r="A214">
        <v>15</v>
      </c>
      <c r="B214" s="4" t="s">
        <v>13</v>
      </c>
      <c r="C214" s="2">
        <v>2018</v>
      </c>
      <c r="D214">
        <v>14</v>
      </c>
      <c r="E214" s="4" t="s">
        <v>14</v>
      </c>
      <c r="F214" s="2">
        <v>2018</v>
      </c>
      <c r="H214" s="7">
        <v>50601.23</v>
      </c>
    </row>
    <row r="215" spans="1:26" x14ac:dyDescent="0.25">
      <c r="A215">
        <v>15</v>
      </c>
      <c r="B215" s="4" t="s">
        <v>14</v>
      </c>
      <c r="C215" s="2">
        <v>2018</v>
      </c>
      <c r="D215">
        <v>14</v>
      </c>
      <c r="E215" s="4" t="s">
        <v>15</v>
      </c>
      <c r="F215" s="2">
        <v>2018</v>
      </c>
      <c r="H215" s="7">
        <v>50601.23</v>
      </c>
    </row>
    <row r="216" spans="1:26" x14ac:dyDescent="0.25">
      <c r="A216">
        <v>15</v>
      </c>
      <c r="B216" s="4" t="s">
        <v>15</v>
      </c>
      <c r="C216" s="2">
        <v>2018</v>
      </c>
      <c r="D216">
        <v>31</v>
      </c>
      <c r="E216" s="4" t="s">
        <v>15</v>
      </c>
      <c r="F216" s="2">
        <v>2018</v>
      </c>
      <c r="H216" s="7">
        <v>25300.61</v>
      </c>
      <c r="I216" s="10"/>
      <c r="L216" s="52">
        <v>43190</v>
      </c>
      <c r="M216" s="7">
        <f>$K$203*3</f>
        <v>151803.69127516777</v>
      </c>
      <c r="O216" s="5">
        <v>43266</v>
      </c>
      <c r="P216" t="s">
        <v>78</v>
      </c>
      <c r="Q216" s="9">
        <f>SUM(H217:H221)</f>
        <v>152142.06</v>
      </c>
      <c r="R216" s="9">
        <v>151803.69</v>
      </c>
      <c r="S216" s="9">
        <f>R216-Q216</f>
        <v>-338.36999999999534</v>
      </c>
      <c r="W216" s="9">
        <v>-1992.75</v>
      </c>
      <c r="Y216" s="9">
        <f>6300</f>
        <v>6300</v>
      </c>
    </row>
    <row r="217" spans="1:26" x14ac:dyDescent="0.25">
      <c r="A217">
        <v>1</v>
      </c>
      <c r="B217" s="4" t="s">
        <v>16</v>
      </c>
      <c r="C217" s="2">
        <v>2018</v>
      </c>
      <c r="D217">
        <v>14</v>
      </c>
      <c r="E217" s="4" t="s">
        <v>16</v>
      </c>
      <c r="F217" s="2">
        <v>2018</v>
      </c>
      <c r="H217" s="7">
        <v>25300.62</v>
      </c>
    </row>
    <row r="218" spans="1:26" x14ac:dyDescent="0.25">
      <c r="A218">
        <v>15</v>
      </c>
      <c r="B218" s="4" t="s">
        <v>16</v>
      </c>
      <c r="C218" s="2">
        <v>2018</v>
      </c>
      <c r="D218">
        <v>14</v>
      </c>
      <c r="E218" s="4" t="s">
        <v>17</v>
      </c>
      <c r="F218" s="2">
        <v>2018</v>
      </c>
      <c r="H218" s="7">
        <v>50601.23</v>
      </c>
    </row>
    <row r="219" spans="1:26" x14ac:dyDescent="0.25">
      <c r="A219">
        <v>15</v>
      </c>
      <c r="B219" s="4" t="s">
        <v>17</v>
      </c>
      <c r="C219" s="2">
        <v>2018</v>
      </c>
      <c r="D219">
        <v>31</v>
      </c>
      <c r="E219" s="4" t="s">
        <v>17</v>
      </c>
      <c r="F219" s="2">
        <v>2018</v>
      </c>
      <c r="H219" s="7">
        <v>25300.61</v>
      </c>
      <c r="P219" s="9"/>
      <c r="U219" s="9"/>
      <c r="V219" s="9"/>
    </row>
    <row r="220" spans="1:26" x14ac:dyDescent="0.25">
      <c r="A220">
        <v>1</v>
      </c>
      <c r="B220" s="4" t="s">
        <v>6</v>
      </c>
      <c r="C220" s="2">
        <v>2018</v>
      </c>
      <c r="D220">
        <v>14</v>
      </c>
      <c r="E220" s="4" t="s">
        <v>6</v>
      </c>
      <c r="F220" s="2">
        <v>2018</v>
      </c>
      <c r="H220" s="7">
        <v>25300.62</v>
      </c>
      <c r="P220" s="9"/>
      <c r="U220" s="56" t="s">
        <v>73</v>
      </c>
      <c r="V220" s="9">
        <f>SUM(H203:H220)</f>
        <v>607214.75999999989</v>
      </c>
    </row>
    <row r="221" spans="1:26" x14ac:dyDescent="0.25">
      <c r="A221">
        <v>15</v>
      </c>
      <c r="B221" s="4" t="s">
        <v>6</v>
      </c>
      <c r="C221" s="2">
        <v>2018</v>
      </c>
      <c r="D221">
        <v>30</v>
      </c>
      <c r="E221" s="4" t="s">
        <v>6</v>
      </c>
      <c r="F221" s="2">
        <v>2018</v>
      </c>
      <c r="H221" s="7">
        <v>25638.98</v>
      </c>
      <c r="I221" s="345" t="s">
        <v>60</v>
      </c>
      <c r="J221" s="345">
        <v>1667</v>
      </c>
      <c r="K221" s="7">
        <f>$K$134*J221/$J$134</f>
        <v>51277.964205816548</v>
      </c>
      <c r="L221" s="52">
        <v>43251</v>
      </c>
      <c r="M221" s="7">
        <f>$K$221*3</f>
        <v>153833.89261744963</v>
      </c>
      <c r="N221" s="11">
        <f>(K221/K203)-1</f>
        <v>1.3373860182370745E-2</v>
      </c>
      <c r="O221" s="48">
        <v>43631</v>
      </c>
      <c r="P221" s="9" t="s">
        <v>79</v>
      </c>
      <c r="Q221" s="9">
        <f>SUM(H222:H226)</f>
        <v>153833.88</v>
      </c>
      <c r="R221" s="9">
        <v>153833.89000000001</v>
      </c>
      <c r="S221" s="39">
        <f>R221-Q221</f>
        <v>1.0000000009313226E-2</v>
      </c>
      <c r="T221" s="9">
        <v>356.96</v>
      </c>
      <c r="U221" s="9"/>
      <c r="V221" s="9"/>
      <c r="X221" s="9">
        <v>7516</v>
      </c>
      <c r="Y221" s="9">
        <f>6300 +(25827-7516)-(6300*3)</f>
        <v>5711</v>
      </c>
      <c r="Z221" s="9">
        <v>5165.3999999999996</v>
      </c>
    </row>
    <row r="222" spans="1:26" x14ac:dyDescent="0.25">
      <c r="A222">
        <v>1</v>
      </c>
      <c r="B222" s="4" t="s">
        <v>10</v>
      </c>
      <c r="C222" s="2">
        <v>2018</v>
      </c>
      <c r="D222">
        <v>14</v>
      </c>
      <c r="E222" s="4" t="s">
        <v>10</v>
      </c>
      <c r="F222" s="2">
        <v>2018</v>
      </c>
      <c r="H222" s="7">
        <v>25638.98</v>
      </c>
      <c r="K222" s="40">
        <f>($H$6*J221)/$J$6</f>
        <v>54925.864909390446</v>
      </c>
      <c r="L222" s="52"/>
      <c r="N222" s="11"/>
      <c r="O222" s="48"/>
      <c r="P222" s="9"/>
      <c r="U222" s="9"/>
      <c r="V222" s="9"/>
    </row>
    <row r="223" spans="1:26" x14ac:dyDescent="0.25">
      <c r="A223">
        <v>15</v>
      </c>
      <c r="B223" s="4" t="s">
        <v>10</v>
      </c>
      <c r="C223" s="2">
        <v>2018</v>
      </c>
      <c r="D223">
        <v>14</v>
      </c>
      <c r="E223" s="4" t="s">
        <v>7</v>
      </c>
      <c r="F223" s="2">
        <v>2018</v>
      </c>
      <c r="H223" s="7">
        <v>51277.96</v>
      </c>
      <c r="K223" s="40"/>
      <c r="N223" s="9">
        <f>J221/J203</f>
        <v>1.0133738601823707</v>
      </c>
    </row>
    <row r="224" spans="1:26" x14ac:dyDescent="0.25">
      <c r="A224">
        <v>15</v>
      </c>
      <c r="B224" s="4" t="s">
        <v>7</v>
      </c>
      <c r="C224" s="2">
        <v>2018</v>
      </c>
      <c r="D224">
        <v>31</v>
      </c>
      <c r="E224" s="4" t="s">
        <v>7</v>
      </c>
      <c r="F224" s="2">
        <v>2018</v>
      </c>
      <c r="H224" s="7">
        <v>25638.98</v>
      </c>
    </row>
    <row r="225" spans="1:26" x14ac:dyDescent="0.25">
      <c r="A225">
        <v>1</v>
      </c>
      <c r="B225" s="4" t="s">
        <v>8</v>
      </c>
      <c r="C225" s="2">
        <v>2018</v>
      </c>
      <c r="D225">
        <v>14</v>
      </c>
      <c r="E225" s="4" t="s">
        <v>8</v>
      </c>
      <c r="F225" s="2">
        <v>2018</v>
      </c>
      <c r="H225" s="7">
        <v>25638.98</v>
      </c>
    </row>
    <row r="226" spans="1:26" x14ac:dyDescent="0.25">
      <c r="A226">
        <v>15</v>
      </c>
      <c r="B226" s="4" t="s">
        <v>8</v>
      </c>
      <c r="C226" s="2">
        <v>2018</v>
      </c>
      <c r="D226">
        <v>30</v>
      </c>
      <c r="E226" s="4" t="s">
        <v>8</v>
      </c>
      <c r="F226" s="2">
        <v>2018</v>
      </c>
      <c r="H226" s="7">
        <v>25638.98</v>
      </c>
      <c r="L226" s="52">
        <v>43373</v>
      </c>
      <c r="M226" s="7">
        <f>$K$221*3</f>
        <v>153833.89261744963</v>
      </c>
      <c r="O226" s="5">
        <v>43631</v>
      </c>
      <c r="P226" t="s">
        <v>80</v>
      </c>
      <c r="Q226" s="9">
        <f>SUM(H227:H230)</f>
        <v>153833.88</v>
      </c>
      <c r="R226" s="9">
        <v>153833.89000000001</v>
      </c>
      <c r="S226" s="39">
        <f>R226-Q226</f>
        <v>1.0000000009313226E-2</v>
      </c>
    </row>
    <row r="227" spans="1:26" x14ac:dyDescent="0.25">
      <c r="A227">
        <v>1</v>
      </c>
      <c r="B227" s="4" t="s">
        <v>9</v>
      </c>
      <c r="C227" s="2">
        <v>2018</v>
      </c>
      <c r="D227">
        <v>14</v>
      </c>
      <c r="E227" s="4" t="s">
        <v>9</v>
      </c>
      <c r="F227" s="2">
        <v>2018</v>
      </c>
      <c r="H227" s="7">
        <v>25638.98</v>
      </c>
    </row>
    <row r="228" spans="1:26" x14ac:dyDescent="0.25">
      <c r="A228">
        <v>15</v>
      </c>
      <c r="B228" s="4" t="s">
        <v>9</v>
      </c>
      <c r="C228" s="2">
        <v>2018</v>
      </c>
      <c r="D228">
        <v>14</v>
      </c>
      <c r="E228" s="4" t="s">
        <v>11</v>
      </c>
      <c r="F228" s="2">
        <v>2018</v>
      </c>
      <c r="H228" s="7">
        <v>51277.96</v>
      </c>
    </row>
    <row r="229" spans="1:26" x14ac:dyDescent="0.25">
      <c r="A229">
        <v>15</v>
      </c>
      <c r="B229" s="4" t="s">
        <v>11</v>
      </c>
      <c r="C229" s="2">
        <v>2018</v>
      </c>
      <c r="D229">
        <v>14</v>
      </c>
      <c r="E229" s="4" t="s">
        <v>12</v>
      </c>
      <c r="F229" s="2">
        <v>2018</v>
      </c>
      <c r="H229" s="7">
        <v>51277.96</v>
      </c>
    </row>
    <row r="230" spans="1:26" x14ac:dyDescent="0.25">
      <c r="A230">
        <v>15</v>
      </c>
      <c r="B230" s="4" t="s">
        <v>12</v>
      </c>
      <c r="C230" s="2">
        <v>2018</v>
      </c>
      <c r="D230">
        <v>31</v>
      </c>
      <c r="E230" s="4" t="s">
        <v>12</v>
      </c>
      <c r="F230" s="2">
        <v>2018</v>
      </c>
      <c r="H230" s="7">
        <v>25638.98</v>
      </c>
      <c r="L230" s="52">
        <v>43465</v>
      </c>
      <c r="M230" s="7">
        <f>$K$221*3</f>
        <v>153833.89261744963</v>
      </c>
      <c r="O230" s="5">
        <v>43631</v>
      </c>
      <c r="P230" s="9" t="s">
        <v>150</v>
      </c>
      <c r="Q230" s="9">
        <f>SUM(H231:H234)</f>
        <v>153833.88</v>
      </c>
      <c r="R230" s="9">
        <v>153833.89000000001</v>
      </c>
      <c r="S230" s="39">
        <f>R230-Q230</f>
        <v>1.0000000009313226E-2</v>
      </c>
      <c r="U230" s="56" t="s">
        <v>74</v>
      </c>
      <c r="V230" s="9">
        <f>SUM(H213:H230)</f>
        <v>611613.49999999988</v>
      </c>
      <c r="Y230" s="9">
        <v>8300</v>
      </c>
      <c r="Z230" s="9">
        <v>1660</v>
      </c>
    </row>
    <row r="231" spans="1:26" x14ac:dyDescent="0.25">
      <c r="A231">
        <v>1</v>
      </c>
      <c r="B231" s="22" t="s">
        <v>13</v>
      </c>
      <c r="C231" s="2">
        <v>2019</v>
      </c>
      <c r="D231">
        <v>14</v>
      </c>
      <c r="E231" s="4" t="s">
        <v>13</v>
      </c>
      <c r="F231" s="2">
        <v>2019</v>
      </c>
      <c r="H231" s="7">
        <v>25638.98</v>
      </c>
      <c r="Q231" s="9"/>
    </row>
    <row r="232" spans="1:26" x14ac:dyDescent="0.25">
      <c r="A232">
        <v>15</v>
      </c>
      <c r="B232" s="4" t="s">
        <v>13</v>
      </c>
      <c r="C232" s="2">
        <v>2019</v>
      </c>
      <c r="D232">
        <v>14</v>
      </c>
      <c r="E232" s="4" t="s">
        <v>14</v>
      </c>
      <c r="F232" s="2">
        <v>2019</v>
      </c>
      <c r="H232" s="7">
        <v>51277.96</v>
      </c>
    </row>
    <row r="233" spans="1:26" x14ac:dyDescent="0.25">
      <c r="A233">
        <v>15</v>
      </c>
      <c r="B233" s="4" t="s">
        <v>14</v>
      </c>
      <c r="C233" s="2">
        <v>2019</v>
      </c>
      <c r="D233">
        <v>14</v>
      </c>
      <c r="E233" s="4" t="s">
        <v>15</v>
      </c>
      <c r="F233" s="2">
        <v>2019</v>
      </c>
      <c r="H233" s="7">
        <v>51277.96</v>
      </c>
    </row>
    <row r="234" spans="1:26" x14ac:dyDescent="0.25">
      <c r="A234">
        <v>15</v>
      </c>
      <c r="B234" s="4" t="s">
        <v>15</v>
      </c>
      <c r="C234" s="2">
        <v>2019</v>
      </c>
      <c r="D234">
        <v>31</v>
      </c>
      <c r="E234" s="4" t="s">
        <v>15</v>
      </c>
      <c r="F234" s="2">
        <v>2019</v>
      </c>
      <c r="H234" s="7">
        <v>25638.98</v>
      </c>
      <c r="I234" s="10"/>
      <c r="L234" s="52">
        <v>43555</v>
      </c>
      <c r="M234" s="7">
        <f>$K$221*3</f>
        <v>153833.89261744963</v>
      </c>
      <c r="O234" s="5">
        <v>43266</v>
      </c>
      <c r="P234" t="s">
        <v>121</v>
      </c>
      <c r="Q234" s="9">
        <f>SUM(H235:H239)</f>
        <v>154387.57999999999</v>
      </c>
      <c r="R234" s="9">
        <v>153833.89000000001</v>
      </c>
      <c r="S234" s="39">
        <f>R234-Q234</f>
        <v>-553.68999999997322</v>
      </c>
    </row>
    <row r="235" spans="1:26" x14ac:dyDescent="0.25">
      <c r="A235">
        <v>1</v>
      </c>
      <c r="B235" s="4" t="s">
        <v>16</v>
      </c>
      <c r="C235" s="2">
        <v>2019</v>
      </c>
      <c r="D235">
        <v>14</v>
      </c>
      <c r="E235" s="4" t="s">
        <v>16</v>
      </c>
      <c r="F235" s="2">
        <v>2019</v>
      </c>
      <c r="H235" s="7">
        <v>25638.98</v>
      </c>
    </row>
    <row r="236" spans="1:26" x14ac:dyDescent="0.25">
      <c r="A236">
        <v>15</v>
      </c>
      <c r="B236" s="4" t="s">
        <v>16</v>
      </c>
      <c r="C236" s="2">
        <v>2019</v>
      </c>
      <c r="D236">
        <v>14</v>
      </c>
      <c r="E236" s="4" t="s">
        <v>17</v>
      </c>
      <c r="F236" s="2">
        <v>2019</v>
      </c>
      <c r="H236" s="7">
        <v>51277.96</v>
      </c>
    </row>
    <row r="237" spans="1:26" x14ac:dyDescent="0.25">
      <c r="A237">
        <v>15</v>
      </c>
      <c r="B237" s="4" t="s">
        <v>17</v>
      </c>
      <c r="C237" s="2">
        <v>2019</v>
      </c>
      <c r="D237">
        <v>31</v>
      </c>
      <c r="E237" s="4" t="s">
        <v>17</v>
      </c>
      <c r="F237" s="2">
        <v>2019</v>
      </c>
      <c r="H237" s="7">
        <v>25638.98</v>
      </c>
      <c r="P237" s="9"/>
      <c r="U237" s="9"/>
      <c r="V237" s="9"/>
    </row>
    <row r="238" spans="1:26" x14ac:dyDescent="0.25">
      <c r="A238">
        <v>1</v>
      </c>
      <c r="B238" s="4" t="s">
        <v>6</v>
      </c>
      <c r="C238" s="2">
        <v>2019</v>
      </c>
      <c r="D238">
        <v>14</v>
      </c>
      <c r="E238" s="4" t="s">
        <v>6</v>
      </c>
      <c r="F238" s="2">
        <v>2019</v>
      </c>
      <c r="H238" s="7">
        <v>25638.98</v>
      </c>
      <c r="P238" s="9"/>
      <c r="U238" s="56" t="s">
        <v>153</v>
      </c>
      <c r="V238" s="9">
        <f>SUM(H221:H238)</f>
        <v>615335.5199999999</v>
      </c>
    </row>
    <row r="239" spans="1:26" x14ac:dyDescent="0.25">
      <c r="A239">
        <v>15</v>
      </c>
      <c r="B239" s="4" t="s">
        <v>6</v>
      </c>
      <c r="C239" s="2">
        <v>2019</v>
      </c>
      <c r="D239">
        <v>30</v>
      </c>
      <c r="E239" s="4" t="s">
        <v>6</v>
      </c>
      <c r="F239" s="2">
        <v>2019</v>
      </c>
      <c r="H239" s="7">
        <v>26192.68</v>
      </c>
      <c r="I239" s="345" t="s">
        <v>174</v>
      </c>
      <c r="J239" s="345">
        <v>1703</v>
      </c>
      <c r="K239" s="7">
        <f>$K$134*J239/$J$134</f>
        <v>52385.346756152125</v>
      </c>
      <c r="L239" s="52">
        <v>43616</v>
      </c>
      <c r="M239" s="7">
        <f>$K$239*3</f>
        <v>157156.04026845639</v>
      </c>
      <c r="N239" s="11">
        <f>(K239/K221)-1</f>
        <v>2.1595680863827349E-2</v>
      </c>
      <c r="O239" s="48">
        <v>43631</v>
      </c>
      <c r="P239" s="9" t="s">
        <v>120</v>
      </c>
      <c r="Q239" s="9">
        <f>SUM(H240:H244)</f>
        <v>157156.06999999998</v>
      </c>
      <c r="R239" s="9">
        <v>157156.04</v>
      </c>
      <c r="U239" s="9"/>
      <c r="V239" s="9"/>
    </row>
    <row r="240" spans="1:26" x14ac:dyDescent="0.25">
      <c r="A240">
        <v>1</v>
      </c>
      <c r="B240" s="4" t="s">
        <v>10</v>
      </c>
      <c r="C240" s="2">
        <v>2019</v>
      </c>
      <c r="D240">
        <v>14</v>
      </c>
      <c r="E240" s="4" t="s">
        <v>10</v>
      </c>
      <c r="F240" s="2">
        <v>2019</v>
      </c>
      <c r="H240" s="7">
        <v>26192.68</v>
      </c>
      <c r="K240" s="40">
        <f>($H$6*J239)/$J$6</f>
        <v>56112.026359143325</v>
      </c>
      <c r="L240" s="52"/>
      <c r="N240" s="11"/>
      <c r="O240" s="48"/>
      <c r="P240" s="9"/>
      <c r="U240" s="9"/>
      <c r="V240" s="9"/>
    </row>
    <row r="241" spans="1:23" x14ac:dyDescent="0.25">
      <c r="A241">
        <v>15</v>
      </c>
      <c r="B241" s="4" t="s">
        <v>10</v>
      </c>
      <c r="C241" s="2">
        <v>2019</v>
      </c>
      <c r="D241">
        <v>14</v>
      </c>
      <c r="E241" s="4" t="s">
        <v>7</v>
      </c>
      <c r="F241" s="2">
        <v>2019</v>
      </c>
      <c r="H241" s="7">
        <v>52385.35</v>
      </c>
      <c r="K241" s="40"/>
      <c r="N241" s="9">
        <f>J239/J221</f>
        <v>1.0215956808638271</v>
      </c>
    </row>
    <row r="242" spans="1:23" x14ac:dyDescent="0.25">
      <c r="A242">
        <v>15</v>
      </c>
      <c r="B242" s="4" t="s">
        <v>7</v>
      </c>
      <c r="C242" s="2">
        <v>2019</v>
      </c>
      <c r="D242">
        <v>31</v>
      </c>
      <c r="E242" s="4" t="s">
        <v>7</v>
      </c>
      <c r="F242" s="2">
        <v>2019</v>
      </c>
      <c r="H242" s="7">
        <v>26192.68</v>
      </c>
    </row>
    <row r="243" spans="1:23" x14ac:dyDescent="0.25">
      <c r="A243">
        <v>1</v>
      </c>
      <c r="B243" s="4" t="s">
        <v>8</v>
      </c>
      <c r="C243" s="2">
        <v>2019</v>
      </c>
      <c r="D243">
        <v>14</v>
      </c>
      <c r="E243" s="4" t="s">
        <v>8</v>
      </c>
      <c r="F243" s="2">
        <v>2019</v>
      </c>
      <c r="H243" s="7">
        <v>26192.68</v>
      </c>
    </row>
    <row r="244" spans="1:23" x14ac:dyDescent="0.25">
      <c r="A244">
        <v>15</v>
      </c>
      <c r="B244" s="4" t="s">
        <v>8</v>
      </c>
      <c r="C244" s="2">
        <v>2019</v>
      </c>
      <c r="D244">
        <v>30</v>
      </c>
      <c r="E244" s="4" t="s">
        <v>8</v>
      </c>
      <c r="F244" s="2">
        <v>2019</v>
      </c>
      <c r="H244" s="7">
        <v>26192.68</v>
      </c>
      <c r="L244" s="52">
        <v>43738</v>
      </c>
      <c r="M244" s="7">
        <f>$K$239*3</f>
        <v>157156.04026845639</v>
      </c>
      <c r="O244" s="5">
        <v>43631</v>
      </c>
      <c r="P244" t="s">
        <v>131</v>
      </c>
      <c r="Q244" s="9">
        <f>SUM(H245:H248)</f>
        <v>157156.06</v>
      </c>
    </row>
    <row r="245" spans="1:23" x14ac:dyDescent="0.25">
      <c r="A245">
        <v>1</v>
      </c>
      <c r="B245" s="4" t="s">
        <v>9</v>
      </c>
      <c r="C245" s="2">
        <v>2019</v>
      </c>
      <c r="D245">
        <v>14</v>
      </c>
      <c r="E245" s="4" t="s">
        <v>9</v>
      </c>
      <c r="F245" s="2">
        <v>2019</v>
      </c>
      <c r="H245" s="7">
        <v>26192.68</v>
      </c>
    </row>
    <row r="246" spans="1:23" x14ac:dyDescent="0.25">
      <c r="A246">
        <v>15</v>
      </c>
      <c r="B246" s="4" t="s">
        <v>9</v>
      </c>
      <c r="C246" s="2">
        <v>2019</v>
      </c>
      <c r="D246">
        <v>14</v>
      </c>
      <c r="E246" s="4" t="s">
        <v>11</v>
      </c>
      <c r="F246" s="2">
        <v>2019</v>
      </c>
      <c r="H246" s="7">
        <v>52385.35</v>
      </c>
    </row>
    <row r="247" spans="1:23" x14ac:dyDescent="0.25">
      <c r="A247">
        <v>15</v>
      </c>
      <c r="B247" s="4" t="s">
        <v>11</v>
      </c>
      <c r="C247" s="2">
        <v>2019</v>
      </c>
      <c r="D247">
        <v>14</v>
      </c>
      <c r="E247" s="4" t="s">
        <v>12</v>
      </c>
      <c r="F247" s="2">
        <v>2019</v>
      </c>
      <c r="H247" s="7">
        <v>52385.35</v>
      </c>
    </row>
    <row r="248" spans="1:23" x14ac:dyDescent="0.25">
      <c r="A248">
        <v>15</v>
      </c>
      <c r="B248" s="4" t="s">
        <v>12</v>
      </c>
      <c r="C248" s="2">
        <v>2019</v>
      </c>
      <c r="D248">
        <v>31</v>
      </c>
      <c r="E248" s="4" t="s">
        <v>12</v>
      </c>
      <c r="F248" s="2">
        <v>2019</v>
      </c>
      <c r="H248" s="7">
        <v>26192.68</v>
      </c>
      <c r="L248" s="52">
        <v>43830</v>
      </c>
      <c r="M248" s="7">
        <f>$K$239*3</f>
        <v>157156.04026845639</v>
      </c>
      <c r="O248" s="5">
        <v>43631</v>
      </c>
      <c r="P248" s="9" t="s">
        <v>145</v>
      </c>
      <c r="U248" s="56" t="s">
        <v>151</v>
      </c>
      <c r="V248" s="9">
        <f>SUM(H231:H248)</f>
        <v>622533.59</v>
      </c>
      <c r="W248" s="9">
        <f ca="1">SUM(W185:W248)</f>
        <v>0</v>
      </c>
    </row>
  </sheetData>
  <mergeCells count="3">
    <mergeCell ref="A3:C3"/>
    <mergeCell ref="D3:F3"/>
    <mergeCell ref="Q3:R3"/>
  </mergeCells>
  <pageMargins left="0.78740157480314965" right="0.78740157480314965" top="0.98425196850393704" bottom="0.39370078740157483" header="0.51181102362204722" footer="0.51181102362204722"/>
  <pageSetup paperSize="8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"/>
  <sheetViews>
    <sheetView tabSelected="1" topLeftCell="A5" workbookViewId="0">
      <pane ySplit="1320" topLeftCell="A37" activePane="bottomLeft"/>
      <selection activeCell="A13" sqref="A13"/>
      <selection pane="bottomLeft" activeCell="J60" sqref="J60"/>
    </sheetView>
  </sheetViews>
  <sheetFormatPr baseColWidth="10" defaultColWidth="11.5546875" defaultRowHeight="14.4" x14ac:dyDescent="0.3"/>
  <cols>
    <col min="1" max="2" width="3" style="111" bestFit="1" customWidth="1"/>
    <col min="3" max="3" width="5" style="111" bestFit="1" customWidth="1"/>
    <col min="4" max="5" width="3" style="111" bestFit="1" customWidth="1"/>
    <col min="6" max="6" width="5" style="111" bestFit="1" customWidth="1"/>
    <col min="7" max="7" width="2.5546875" style="111" customWidth="1"/>
    <col min="8" max="8" width="9.6640625" style="111" bestFit="1" customWidth="1"/>
    <col min="9" max="9" width="7" style="111" customWidth="1"/>
    <col min="10" max="10" width="9.6640625" style="111" customWidth="1"/>
    <col min="11" max="11" width="8.6640625" style="111" customWidth="1"/>
    <col min="12" max="13" width="11.5546875" style="111"/>
    <col min="14" max="14" width="9" style="111" customWidth="1"/>
    <col min="15" max="15" width="10.5546875" style="111" customWidth="1"/>
    <col min="16" max="16" width="21.5546875" style="111" bestFit="1" customWidth="1"/>
    <col min="17" max="17" width="11.5546875" style="111"/>
    <col min="18" max="19" width="9.6640625" style="111" customWidth="1"/>
    <col min="20" max="20" width="9.6640625" style="65" customWidth="1"/>
    <col min="21" max="21" width="9.6640625" style="111" customWidth="1"/>
    <col min="22" max="22" width="9.33203125" style="111" customWidth="1"/>
    <col min="23" max="23" width="10.44140625" style="111" customWidth="1"/>
    <col min="24" max="24" width="21.5546875" style="188" bestFit="1" customWidth="1"/>
    <col min="25" max="25" width="11.5546875" style="188"/>
    <col min="26" max="16384" width="11.5546875" style="111"/>
  </cols>
  <sheetData>
    <row r="1" spans="1:26" customFormat="1" ht="13.2" x14ac:dyDescent="0.25">
      <c r="B1" s="22" t="s">
        <v>129</v>
      </c>
      <c r="H1" s="7"/>
      <c r="I1" s="110"/>
      <c r="J1" s="110"/>
      <c r="K1" s="110"/>
      <c r="L1" s="7"/>
      <c r="N1" s="7"/>
      <c r="O1" s="9"/>
      <c r="S1" s="9"/>
      <c r="X1" s="186"/>
      <c r="Y1" s="186"/>
    </row>
    <row r="2" spans="1:26" customFormat="1" ht="13.2" x14ac:dyDescent="0.25">
      <c r="B2" s="22" t="s">
        <v>126</v>
      </c>
      <c r="H2" s="7"/>
      <c r="I2" s="110"/>
      <c r="J2" s="110"/>
      <c r="K2" s="110"/>
      <c r="L2" s="7"/>
      <c r="N2" s="7"/>
      <c r="O2" s="9"/>
      <c r="S2" s="9"/>
      <c r="X2" s="186"/>
      <c r="Y2" s="186"/>
    </row>
    <row r="3" spans="1:26" x14ac:dyDescent="0.3">
      <c r="B3" s="174" t="s">
        <v>138</v>
      </c>
      <c r="C3" s="174"/>
      <c r="D3" s="174"/>
      <c r="E3" s="174"/>
      <c r="F3" s="174"/>
      <c r="G3" s="174"/>
      <c r="H3" s="174"/>
      <c r="I3" s="174"/>
      <c r="J3" s="174"/>
      <c r="K3" s="174"/>
    </row>
    <row r="5" spans="1:26" ht="15" thickBot="1" x14ac:dyDescent="0.35">
      <c r="A5" s="415"/>
      <c r="B5" s="415"/>
      <c r="C5" s="415"/>
      <c r="D5" s="415"/>
      <c r="E5" s="415"/>
      <c r="F5" s="415"/>
      <c r="G5" s="172"/>
      <c r="H5" s="173"/>
      <c r="I5" s="171"/>
      <c r="J5" s="171"/>
      <c r="K5" s="173"/>
      <c r="L5" s="171"/>
      <c r="M5" s="173"/>
      <c r="N5" s="170"/>
      <c r="O5" s="171"/>
      <c r="P5" s="172"/>
      <c r="Q5" s="416" t="s">
        <v>5</v>
      </c>
      <c r="R5" s="415"/>
      <c r="S5" s="170"/>
      <c r="T5" s="70"/>
      <c r="U5" s="170"/>
      <c r="V5" s="170"/>
      <c r="W5" s="170"/>
    </row>
    <row r="6" spans="1:26" ht="43.8" thickBot="1" x14ac:dyDescent="0.35">
      <c r="A6" s="417" t="s">
        <v>167</v>
      </c>
      <c r="B6" s="418"/>
      <c r="C6" s="418"/>
      <c r="D6" s="418"/>
      <c r="E6" s="418"/>
      <c r="F6" s="418"/>
      <c r="G6" s="419"/>
      <c r="H6" s="166" t="s">
        <v>1</v>
      </c>
      <c r="I6" s="167" t="s">
        <v>2</v>
      </c>
      <c r="J6" s="167" t="s">
        <v>3</v>
      </c>
      <c r="K6" s="164" t="s">
        <v>62</v>
      </c>
      <c r="L6" s="167" t="s">
        <v>0</v>
      </c>
      <c r="M6" s="169" t="s">
        <v>27</v>
      </c>
      <c r="N6" s="169" t="s">
        <v>61</v>
      </c>
      <c r="O6" s="168" t="s">
        <v>4</v>
      </c>
      <c r="P6" s="167" t="s">
        <v>76</v>
      </c>
      <c r="Q6" s="79" t="s">
        <v>83</v>
      </c>
      <c r="R6" s="78" t="s">
        <v>82</v>
      </c>
      <c r="S6" s="165" t="s">
        <v>96</v>
      </c>
      <c r="T6" s="78" t="s">
        <v>95</v>
      </c>
      <c r="U6" s="166" t="s">
        <v>116</v>
      </c>
      <c r="V6" s="165" t="s">
        <v>117</v>
      </c>
      <c r="W6" s="164" t="s">
        <v>137</v>
      </c>
      <c r="X6" s="187" t="s">
        <v>75</v>
      </c>
      <c r="Y6" s="219" t="s">
        <v>164</v>
      </c>
      <c r="Z6" s="220" t="s">
        <v>165</v>
      </c>
    </row>
    <row r="7" spans="1:26" s="188" customFormat="1" x14ac:dyDescent="0.25">
      <c r="A7" s="163">
        <v>18</v>
      </c>
      <c r="B7" s="161" t="s">
        <v>6</v>
      </c>
      <c r="C7" s="162">
        <v>2018</v>
      </c>
      <c r="D7" s="159">
        <v>30</v>
      </c>
      <c r="E7" s="161" t="s">
        <v>6</v>
      </c>
      <c r="F7" s="160">
        <v>2018</v>
      </c>
      <c r="G7" s="159"/>
      <c r="H7" s="154">
        <v>520</v>
      </c>
      <c r="I7" s="157" t="s">
        <v>122</v>
      </c>
      <c r="J7" s="153">
        <v>127.22</v>
      </c>
      <c r="K7" s="153"/>
      <c r="L7" s="158">
        <v>43269</v>
      </c>
      <c r="M7" s="154"/>
      <c r="N7" s="153"/>
      <c r="O7" s="158">
        <v>43634</v>
      </c>
      <c r="P7" s="157" t="s">
        <v>139</v>
      </c>
      <c r="Q7" s="154">
        <f>H7</f>
        <v>520</v>
      </c>
      <c r="R7" s="156">
        <v>520</v>
      </c>
      <c r="S7" s="155">
        <f>R7-Q7</f>
        <v>0</v>
      </c>
      <c r="T7" s="94"/>
      <c r="U7" s="194">
        <v>1200</v>
      </c>
      <c r="V7" s="153"/>
      <c r="W7" s="153"/>
      <c r="X7" s="132"/>
      <c r="Y7" s="132"/>
      <c r="Z7" s="191"/>
    </row>
    <row r="8" spans="1:26" s="188" customFormat="1" x14ac:dyDescent="0.25">
      <c r="A8" s="126">
        <v>1</v>
      </c>
      <c r="B8" s="124" t="s">
        <v>10</v>
      </c>
      <c r="C8" s="123">
        <v>2018</v>
      </c>
      <c r="D8" s="125">
        <v>31</v>
      </c>
      <c r="E8" s="124" t="s">
        <v>10</v>
      </c>
      <c r="F8" s="123">
        <v>2018</v>
      </c>
      <c r="G8" s="120"/>
      <c r="H8" s="122">
        <v>1200</v>
      </c>
      <c r="I8" s="120"/>
      <c r="J8" s="120"/>
      <c r="K8" s="120"/>
      <c r="L8" s="121">
        <v>43282</v>
      </c>
      <c r="M8" s="122">
        <f>SUM(H8:H10)</f>
        <v>3600</v>
      </c>
      <c r="N8" s="120"/>
      <c r="O8" s="121"/>
      <c r="P8" s="137" t="s">
        <v>79</v>
      </c>
      <c r="Q8" s="122">
        <f>M8</f>
        <v>3600</v>
      </c>
      <c r="R8" s="122">
        <v>3600</v>
      </c>
      <c r="S8" s="135"/>
      <c r="T8" s="94"/>
      <c r="U8" s="132"/>
      <c r="V8" s="132"/>
      <c r="W8" s="132"/>
      <c r="X8" s="132"/>
      <c r="Y8" s="132"/>
      <c r="Z8" s="132"/>
    </row>
    <row r="9" spans="1:26" s="188" customFormat="1" x14ac:dyDescent="0.25">
      <c r="A9" s="126">
        <v>1</v>
      </c>
      <c r="B9" s="124" t="s">
        <v>7</v>
      </c>
      <c r="C9" s="123">
        <v>2018</v>
      </c>
      <c r="D9" s="125">
        <v>31</v>
      </c>
      <c r="E9" s="124" t="s">
        <v>7</v>
      </c>
      <c r="F9" s="123">
        <v>2018</v>
      </c>
      <c r="G9" s="120"/>
      <c r="H9" s="122">
        <f t="shared" ref="H9:H18" si="0">H8</f>
        <v>1200</v>
      </c>
      <c r="I9" s="120"/>
      <c r="J9" s="120"/>
      <c r="K9" s="120"/>
      <c r="L9" s="121">
        <v>43313</v>
      </c>
      <c r="M9" s="120"/>
      <c r="N9" s="120"/>
      <c r="O9" s="120"/>
      <c r="P9" s="120"/>
      <c r="Q9" s="120"/>
      <c r="R9" s="120"/>
      <c r="S9" s="120"/>
      <c r="T9" s="94"/>
      <c r="U9" s="132"/>
      <c r="V9" s="132"/>
      <c r="W9" s="132"/>
      <c r="X9" s="132"/>
      <c r="Y9" s="132"/>
      <c r="Z9" s="132"/>
    </row>
    <row r="10" spans="1:26" s="188" customFormat="1" x14ac:dyDescent="0.25">
      <c r="A10" s="126">
        <v>1</v>
      </c>
      <c r="B10" s="124" t="s">
        <v>8</v>
      </c>
      <c r="C10" s="123">
        <v>2018</v>
      </c>
      <c r="D10" s="125">
        <v>30</v>
      </c>
      <c r="E10" s="124" t="s">
        <v>8</v>
      </c>
      <c r="F10" s="123">
        <v>2018</v>
      </c>
      <c r="G10" s="120"/>
      <c r="H10" s="122">
        <f t="shared" si="0"/>
        <v>1200</v>
      </c>
      <c r="I10" s="120"/>
      <c r="J10" s="120"/>
      <c r="K10" s="120"/>
      <c r="L10" s="121">
        <v>43344</v>
      </c>
      <c r="M10" s="122"/>
      <c r="N10" s="120"/>
      <c r="O10" s="120"/>
      <c r="P10" s="136"/>
      <c r="Q10" s="122"/>
      <c r="R10" s="122"/>
      <c r="S10" s="135"/>
      <c r="T10" s="94"/>
      <c r="U10" s="132"/>
      <c r="V10" s="132"/>
      <c r="W10" s="132"/>
      <c r="X10" s="132"/>
      <c r="Y10" s="132"/>
      <c r="Z10" s="132"/>
    </row>
    <row r="11" spans="1:26" s="188" customFormat="1" x14ac:dyDescent="0.25">
      <c r="A11" s="126">
        <v>1</v>
      </c>
      <c r="B11" s="124" t="s">
        <v>9</v>
      </c>
      <c r="C11" s="123">
        <v>2018</v>
      </c>
      <c r="D11" s="125">
        <v>31</v>
      </c>
      <c r="E11" s="124" t="s">
        <v>9</v>
      </c>
      <c r="F11" s="123">
        <v>2018</v>
      </c>
      <c r="G11" s="120"/>
      <c r="H11" s="122">
        <f t="shared" si="0"/>
        <v>1200</v>
      </c>
      <c r="I11" s="120"/>
      <c r="J11" s="120"/>
      <c r="K11" s="120"/>
      <c r="L11" s="121">
        <v>43374</v>
      </c>
      <c r="M11" s="122">
        <f>SUM(H11:H13)</f>
        <v>3600</v>
      </c>
      <c r="N11" s="120"/>
      <c r="O11" s="120"/>
      <c r="P11" s="120" t="s">
        <v>80</v>
      </c>
      <c r="Q11" s="122">
        <f>M11</f>
        <v>3600</v>
      </c>
      <c r="R11" s="122">
        <v>3600</v>
      </c>
      <c r="S11" s="135">
        <f>R11-Q11</f>
        <v>0</v>
      </c>
      <c r="T11" s="94"/>
      <c r="U11" s="132"/>
      <c r="V11" s="132"/>
      <c r="W11" s="132"/>
      <c r="X11" s="132"/>
      <c r="Y11" s="132"/>
      <c r="Z11" s="132"/>
    </row>
    <row r="12" spans="1:26" s="188" customFormat="1" x14ac:dyDescent="0.25">
      <c r="A12" s="126">
        <v>1</v>
      </c>
      <c r="B12" s="124" t="s">
        <v>11</v>
      </c>
      <c r="C12" s="123">
        <v>2018</v>
      </c>
      <c r="D12" s="125">
        <v>30</v>
      </c>
      <c r="E12" s="124" t="s">
        <v>11</v>
      </c>
      <c r="F12" s="123">
        <v>2018</v>
      </c>
      <c r="G12" s="120"/>
      <c r="H12" s="122">
        <f t="shared" si="0"/>
        <v>1200</v>
      </c>
      <c r="I12" s="120"/>
      <c r="J12" s="120"/>
      <c r="K12" s="120"/>
      <c r="L12" s="121">
        <v>43405</v>
      </c>
      <c r="M12" s="120"/>
      <c r="N12" s="120"/>
      <c r="O12" s="120"/>
      <c r="P12" s="120"/>
      <c r="Q12" s="120"/>
      <c r="R12" s="120"/>
      <c r="S12" s="120"/>
      <c r="T12" s="94"/>
      <c r="U12" s="132"/>
      <c r="V12" s="132"/>
      <c r="W12" s="132"/>
      <c r="X12" s="132"/>
      <c r="Y12" s="132"/>
      <c r="Z12" s="132"/>
    </row>
    <row r="13" spans="1:26" s="188" customFormat="1" ht="15" thickBot="1" x14ac:dyDescent="0.3">
      <c r="A13" s="119">
        <v>1</v>
      </c>
      <c r="B13" s="117" t="s">
        <v>12</v>
      </c>
      <c r="C13" s="116">
        <v>2018</v>
      </c>
      <c r="D13" s="118">
        <v>31</v>
      </c>
      <c r="E13" s="223" t="s">
        <v>12</v>
      </c>
      <c r="F13" s="116">
        <v>2018</v>
      </c>
      <c r="G13" s="113"/>
      <c r="H13" s="115">
        <f t="shared" si="0"/>
        <v>1200</v>
      </c>
      <c r="I13" s="113"/>
      <c r="J13" s="113"/>
      <c r="K13" s="113"/>
      <c r="L13" s="114">
        <v>43435</v>
      </c>
      <c r="M13" s="115"/>
      <c r="N13" s="113"/>
      <c r="O13" s="114"/>
      <c r="P13" s="224"/>
      <c r="Q13" s="115"/>
      <c r="R13" s="115"/>
      <c r="S13" s="225"/>
      <c r="T13" s="95"/>
      <c r="U13" s="365">
        <v>1200</v>
      </c>
      <c r="V13" s="112"/>
      <c r="W13" s="112"/>
      <c r="X13" s="329" t="s">
        <v>154</v>
      </c>
      <c r="Y13" s="196">
        <f>SUM(H7:H13)</f>
        <v>7720</v>
      </c>
      <c r="Z13" s="196">
        <f>R7+R8+R11</f>
        <v>7720</v>
      </c>
    </row>
    <row r="14" spans="1:26" s="188" customFormat="1" x14ac:dyDescent="0.25">
      <c r="A14" s="126">
        <v>1</v>
      </c>
      <c r="B14" s="124" t="s">
        <v>13</v>
      </c>
      <c r="C14" s="123">
        <v>2019</v>
      </c>
      <c r="D14" s="125">
        <v>31</v>
      </c>
      <c r="E14" s="134" t="s">
        <v>13</v>
      </c>
      <c r="F14" s="123">
        <v>2019</v>
      </c>
      <c r="G14" s="120"/>
      <c r="H14" s="122">
        <f t="shared" si="0"/>
        <v>1200</v>
      </c>
      <c r="I14" s="120"/>
      <c r="J14" s="120"/>
      <c r="K14" s="120"/>
      <c r="L14" s="121">
        <v>43466</v>
      </c>
      <c r="M14" s="122">
        <f>SUM(H14:H16)</f>
        <v>3600</v>
      </c>
      <c r="N14" s="120"/>
      <c r="O14" s="120"/>
      <c r="P14" s="120" t="s">
        <v>140</v>
      </c>
      <c r="Q14" s="122">
        <f>M14</f>
        <v>3600</v>
      </c>
      <c r="R14" s="122">
        <v>3600</v>
      </c>
      <c r="S14" s="135">
        <f>R14-Q14</f>
        <v>0</v>
      </c>
      <c r="T14" s="94"/>
      <c r="U14" s="132"/>
      <c r="V14" s="132"/>
      <c r="W14" s="132"/>
      <c r="X14" s="132"/>
      <c r="Y14" s="132"/>
      <c r="Z14" s="132"/>
    </row>
    <row r="15" spans="1:26" s="188" customFormat="1" x14ac:dyDescent="0.25">
      <c r="A15" s="126">
        <v>1</v>
      </c>
      <c r="B15" s="134" t="s">
        <v>14</v>
      </c>
      <c r="C15" s="123">
        <v>2019</v>
      </c>
      <c r="D15" s="125">
        <v>28</v>
      </c>
      <c r="E15" s="134" t="s">
        <v>14</v>
      </c>
      <c r="F15" s="123">
        <v>2019</v>
      </c>
      <c r="G15" s="120"/>
      <c r="H15" s="122">
        <f t="shared" si="0"/>
        <v>1200</v>
      </c>
      <c r="I15" s="120"/>
      <c r="J15" s="120"/>
      <c r="K15" s="120"/>
      <c r="L15" s="121">
        <v>43497</v>
      </c>
      <c r="M15" s="120"/>
      <c r="N15" s="120"/>
      <c r="O15" s="120"/>
      <c r="P15" s="120"/>
      <c r="Q15" s="120"/>
      <c r="R15" s="120"/>
      <c r="S15" s="120"/>
      <c r="T15" s="66"/>
      <c r="U15" s="132"/>
      <c r="V15" s="132"/>
      <c r="W15" s="132"/>
      <c r="X15" s="132"/>
      <c r="Y15" s="132"/>
      <c r="Z15" s="132"/>
    </row>
    <row r="16" spans="1:26" s="188" customFormat="1" x14ac:dyDescent="0.25">
      <c r="A16" s="126">
        <v>1</v>
      </c>
      <c r="B16" s="134" t="s">
        <v>15</v>
      </c>
      <c r="C16" s="123">
        <v>2019</v>
      </c>
      <c r="D16" s="125">
        <v>31</v>
      </c>
      <c r="E16" s="134" t="s">
        <v>15</v>
      </c>
      <c r="F16" s="123">
        <v>2019</v>
      </c>
      <c r="G16" s="120"/>
      <c r="H16" s="122">
        <f t="shared" si="0"/>
        <v>1200</v>
      </c>
      <c r="I16" s="120"/>
      <c r="J16" s="120"/>
      <c r="K16" s="120"/>
      <c r="L16" s="121">
        <v>43525</v>
      </c>
      <c r="M16" s="122"/>
      <c r="N16" s="120"/>
      <c r="O16" s="120"/>
      <c r="P16" s="120"/>
      <c r="Q16" s="122"/>
      <c r="R16" s="122"/>
      <c r="S16" s="135"/>
      <c r="T16" s="94"/>
      <c r="U16" s="120"/>
      <c r="V16" s="122"/>
      <c r="W16" s="122"/>
      <c r="X16" s="132"/>
      <c r="Y16" s="132"/>
      <c r="Z16" s="132"/>
    </row>
    <row r="17" spans="1:26" s="188" customFormat="1" x14ac:dyDescent="0.25">
      <c r="A17" s="126">
        <v>1</v>
      </c>
      <c r="B17" s="124" t="s">
        <v>16</v>
      </c>
      <c r="C17" s="123">
        <v>2019</v>
      </c>
      <c r="D17" s="125">
        <v>30</v>
      </c>
      <c r="E17" s="124" t="s">
        <v>16</v>
      </c>
      <c r="F17" s="123">
        <v>2019</v>
      </c>
      <c r="G17" s="120"/>
      <c r="H17" s="122">
        <f t="shared" si="0"/>
        <v>1200</v>
      </c>
      <c r="I17" s="120"/>
      <c r="J17" s="120"/>
      <c r="K17" s="120"/>
      <c r="L17" s="121">
        <v>43556</v>
      </c>
      <c r="M17" s="122">
        <f>SUM(H17:H20)</f>
        <v>3608.8269999999998</v>
      </c>
      <c r="N17" s="120"/>
      <c r="O17" s="120"/>
      <c r="P17" s="120" t="s">
        <v>121</v>
      </c>
      <c r="Q17" s="122">
        <f>M17</f>
        <v>3608.8269999999998</v>
      </c>
      <c r="R17" s="122">
        <v>3600</v>
      </c>
      <c r="S17" s="135">
        <f>R17-Q17</f>
        <v>-8.8269999999997708</v>
      </c>
      <c r="T17" s="94"/>
      <c r="U17" s="120"/>
      <c r="V17" s="120"/>
      <c r="W17" s="120"/>
      <c r="X17" s="132"/>
      <c r="Y17" s="132"/>
      <c r="Z17" s="132"/>
    </row>
    <row r="18" spans="1:26" s="188" customFormat="1" x14ac:dyDescent="0.25">
      <c r="A18" s="126">
        <v>1</v>
      </c>
      <c r="B18" s="124" t="s">
        <v>17</v>
      </c>
      <c r="C18" s="123">
        <v>2019</v>
      </c>
      <c r="D18" s="125">
        <v>31</v>
      </c>
      <c r="E18" s="124" t="s">
        <v>17</v>
      </c>
      <c r="F18" s="123">
        <v>2019</v>
      </c>
      <c r="G18" s="120"/>
      <c r="H18" s="122">
        <f t="shared" si="0"/>
        <v>1200</v>
      </c>
      <c r="I18" s="120"/>
      <c r="J18" s="120"/>
      <c r="K18" s="120"/>
      <c r="L18" s="121">
        <v>43586</v>
      </c>
      <c r="M18" s="120"/>
      <c r="N18" s="120"/>
      <c r="O18" s="120"/>
      <c r="P18" s="120"/>
      <c r="Q18" s="120"/>
      <c r="R18" s="120"/>
      <c r="S18" s="120"/>
      <c r="T18" s="94"/>
      <c r="U18" s="132"/>
      <c r="V18" s="132"/>
      <c r="W18" s="132"/>
      <c r="X18" s="132"/>
      <c r="Y18" s="132"/>
      <c r="Z18" s="132"/>
    </row>
    <row r="19" spans="1:26" s="188" customFormat="1" x14ac:dyDescent="0.25">
      <c r="A19" s="131">
        <v>1</v>
      </c>
      <c r="B19" s="175" t="s">
        <v>6</v>
      </c>
      <c r="C19" s="130">
        <v>2019</v>
      </c>
      <c r="D19" s="129">
        <v>17</v>
      </c>
      <c r="E19" s="175" t="s">
        <v>6</v>
      </c>
      <c r="F19" s="128">
        <v>2019</v>
      </c>
      <c r="G19" s="129"/>
      <c r="H19" s="122">
        <f>H18*17/30</f>
        <v>680</v>
      </c>
      <c r="I19" s="177"/>
      <c r="J19" s="149"/>
      <c r="K19" s="149"/>
      <c r="L19" s="150">
        <v>43617</v>
      </c>
      <c r="M19" s="122"/>
      <c r="N19" s="151"/>
      <c r="O19" s="150"/>
      <c r="P19" s="176"/>
      <c r="Q19" s="135"/>
      <c r="R19" s="135"/>
      <c r="S19" s="135"/>
      <c r="T19" s="66"/>
      <c r="U19" s="178"/>
      <c r="V19" s="127"/>
      <c r="W19" s="127"/>
      <c r="X19" s="127"/>
      <c r="Y19" s="127"/>
      <c r="Z19" s="132"/>
    </row>
    <row r="20" spans="1:26" s="188" customFormat="1" x14ac:dyDescent="0.25">
      <c r="A20" s="148">
        <v>18</v>
      </c>
      <c r="B20" s="145" t="s">
        <v>6</v>
      </c>
      <c r="C20" s="147">
        <v>2019</v>
      </c>
      <c r="D20" s="146">
        <v>30</v>
      </c>
      <c r="E20" s="145" t="s">
        <v>6</v>
      </c>
      <c r="F20" s="144">
        <v>2019</v>
      </c>
      <c r="G20" s="146"/>
      <c r="H20" s="139">
        <f>K20*13/30</f>
        <v>528.82699999999988</v>
      </c>
      <c r="I20" s="142" t="s">
        <v>119</v>
      </c>
      <c r="J20" s="142">
        <v>129.38</v>
      </c>
      <c r="K20" s="139">
        <f>ROUND($H$8*J20/$J$7,2)</f>
        <v>1220.3699999999999</v>
      </c>
      <c r="L20" s="140">
        <v>43617</v>
      </c>
      <c r="M20" s="139"/>
      <c r="N20" s="226">
        <f>(M21/M17)-1</f>
        <v>1.4487532929674973E-2</v>
      </c>
      <c r="O20" s="140">
        <v>44000</v>
      </c>
      <c r="P20" s="190"/>
      <c r="Q20" s="139"/>
      <c r="R20" s="139"/>
      <c r="S20" s="139"/>
      <c r="T20" s="96"/>
      <c r="U20" s="138"/>
      <c r="V20" s="138"/>
      <c r="W20" s="138"/>
      <c r="X20" s="138"/>
      <c r="Y20" s="138"/>
      <c r="Z20" s="138"/>
    </row>
    <row r="21" spans="1:26" s="188" customFormat="1" x14ac:dyDescent="0.25">
      <c r="A21" s="126">
        <v>1</v>
      </c>
      <c r="B21" s="124" t="s">
        <v>10</v>
      </c>
      <c r="C21" s="123">
        <v>2019</v>
      </c>
      <c r="D21" s="125">
        <v>31</v>
      </c>
      <c r="E21" s="124" t="s">
        <v>10</v>
      </c>
      <c r="F21" s="123">
        <v>2019</v>
      </c>
      <c r="G21" s="120"/>
      <c r="H21" s="122">
        <f>K20</f>
        <v>1220.3699999999999</v>
      </c>
      <c r="I21" s="120"/>
      <c r="J21" s="120"/>
      <c r="K21" s="120"/>
      <c r="L21" s="121">
        <v>43647</v>
      </c>
      <c r="M21" s="122">
        <f>SUM(H21:H23)</f>
        <v>3661.1099999999997</v>
      </c>
      <c r="N21" s="120"/>
      <c r="O21" s="121"/>
      <c r="P21" s="137" t="s">
        <v>120</v>
      </c>
      <c r="Q21" s="122">
        <f>M21</f>
        <v>3661.1099999999997</v>
      </c>
      <c r="R21" s="122">
        <v>3661.11</v>
      </c>
      <c r="S21" s="135">
        <f>R21-Q21</f>
        <v>0</v>
      </c>
      <c r="T21" s="94">
        <v>8.83</v>
      </c>
      <c r="U21" s="132"/>
      <c r="V21" s="132"/>
      <c r="W21" s="132"/>
      <c r="X21" s="132"/>
      <c r="Y21" s="132"/>
      <c r="Z21" s="132"/>
    </row>
    <row r="22" spans="1:26" s="188" customFormat="1" x14ac:dyDescent="0.25">
      <c r="A22" s="126">
        <v>1</v>
      </c>
      <c r="B22" s="124" t="s">
        <v>7</v>
      </c>
      <c r="C22" s="123">
        <v>2019</v>
      </c>
      <c r="D22" s="125">
        <v>31</v>
      </c>
      <c r="E22" s="124" t="s">
        <v>7</v>
      </c>
      <c r="F22" s="123">
        <v>2019</v>
      </c>
      <c r="G22" s="120"/>
      <c r="H22" s="122">
        <f t="shared" ref="H22:H31" si="1">H21</f>
        <v>1220.3699999999999</v>
      </c>
      <c r="I22" s="120"/>
      <c r="J22" s="120"/>
      <c r="K22" s="120"/>
      <c r="L22" s="121">
        <v>43678</v>
      </c>
      <c r="M22" s="120"/>
      <c r="N22" s="120"/>
      <c r="O22" s="120"/>
      <c r="P22" s="120"/>
      <c r="Q22" s="120"/>
      <c r="R22" s="122"/>
      <c r="S22" s="120"/>
      <c r="T22" s="94"/>
      <c r="U22" s="132"/>
      <c r="V22" s="132"/>
      <c r="W22" s="132"/>
      <c r="X22" s="132"/>
      <c r="Y22" s="132"/>
      <c r="Z22" s="132"/>
    </row>
    <row r="23" spans="1:26" s="188" customFormat="1" x14ac:dyDescent="0.25">
      <c r="A23" s="126">
        <v>1</v>
      </c>
      <c r="B23" s="124" t="s">
        <v>8</v>
      </c>
      <c r="C23" s="123">
        <v>2019</v>
      </c>
      <c r="D23" s="125">
        <v>30</v>
      </c>
      <c r="E23" s="124" t="s">
        <v>8</v>
      </c>
      <c r="F23" s="123">
        <v>2019</v>
      </c>
      <c r="G23" s="120"/>
      <c r="H23" s="122">
        <f t="shared" si="1"/>
        <v>1220.3699999999999</v>
      </c>
      <c r="I23" s="120"/>
      <c r="J23" s="120"/>
      <c r="K23" s="120"/>
      <c r="L23" s="121">
        <v>43709</v>
      </c>
      <c r="M23" s="122"/>
      <c r="N23" s="120"/>
      <c r="O23" s="120"/>
      <c r="P23" s="136"/>
      <c r="Q23" s="122"/>
      <c r="R23" s="122"/>
      <c r="S23" s="135"/>
      <c r="T23" s="94"/>
      <c r="U23" s="132"/>
      <c r="V23" s="132"/>
      <c r="W23" s="132"/>
      <c r="X23" s="132"/>
      <c r="Y23" s="132"/>
      <c r="Z23" s="132"/>
    </row>
    <row r="24" spans="1:26" s="188" customFormat="1" x14ac:dyDescent="0.25">
      <c r="A24" s="126">
        <v>1</v>
      </c>
      <c r="B24" s="124" t="s">
        <v>9</v>
      </c>
      <c r="C24" s="123">
        <v>2019</v>
      </c>
      <c r="D24" s="125">
        <v>31</v>
      </c>
      <c r="E24" s="124" t="s">
        <v>9</v>
      </c>
      <c r="F24" s="123">
        <v>2019</v>
      </c>
      <c r="G24" s="120"/>
      <c r="H24" s="122">
        <f t="shared" si="1"/>
        <v>1220.3699999999999</v>
      </c>
      <c r="I24" s="120"/>
      <c r="J24" s="120"/>
      <c r="K24" s="120"/>
      <c r="L24" s="121">
        <v>43739</v>
      </c>
      <c r="M24" s="122">
        <f>SUM(H24:H26)</f>
        <v>3661.1099999999997</v>
      </c>
      <c r="N24" s="120"/>
      <c r="O24" s="120"/>
      <c r="P24" s="120" t="s">
        <v>131</v>
      </c>
      <c r="Q24" s="122">
        <f>M24</f>
        <v>3661.1099999999997</v>
      </c>
      <c r="R24" s="122">
        <v>3661.11</v>
      </c>
      <c r="S24" s="135">
        <f>R24-Q24</f>
        <v>0</v>
      </c>
      <c r="T24" s="94"/>
      <c r="U24" s="132"/>
      <c r="V24" s="132"/>
      <c r="W24" s="132"/>
      <c r="X24" s="132"/>
      <c r="Y24" s="132"/>
      <c r="Z24" s="132"/>
    </row>
    <row r="25" spans="1:26" s="188" customFormat="1" x14ac:dyDescent="0.25">
      <c r="A25" s="126">
        <v>1</v>
      </c>
      <c r="B25" s="124" t="s">
        <v>11</v>
      </c>
      <c r="C25" s="123">
        <v>2019</v>
      </c>
      <c r="D25" s="125">
        <v>30</v>
      </c>
      <c r="E25" s="124" t="s">
        <v>11</v>
      </c>
      <c r="F25" s="123">
        <v>2019</v>
      </c>
      <c r="G25" s="120"/>
      <c r="H25" s="122">
        <f t="shared" si="1"/>
        <v>1220.3699999999999</v>
      </c>
      <c r="I25" s="120"/>
      <c r="J25" s="120"/>
      <c r="K25" s="120"/>
      <c r="L25" s="121">
        <v>43770</v>
      </c>
      <c r="M25" s="120"/>
      <c r="N25" s="120"/>
      <c r="O25" s="120"/>
      <c r="P25" s="120"/>
      <c r="Q25" s="120"/>
      <c r="R25" s="120"/>
      <c r="S25" s="120"/>
      <c r="T25" s="200"/>
      <c r="U25" s="132"/>
      <c r="V25" s="132"/>
      <c r="W25" s="132"/>
      <c r="X25" s="132"/>
      <c r="Y25" s="132"/>
      <c r="Z25" s="132"/>
    </row>
    <row r="26" spans="1:26" s="188" customFormat="1" ht="15" thickBot="1" x14ac:dyDescent="0.3">
      <c r="A26" s="119">
        <v>1</v>
      </c>
      <c r="B26" s="117" t="s">
        <v>12</v>
      </c>
      <c r="C26" s="116">
        <v>2019</v>
      </c>
      <c r="D26" s="118">
        <v>31</v>
      </c>
      <c r="E26" s="223" t="s">
        <v>12</v>
      </c>
      <c r="F26" s="116">
        <v>2019</v>
      </c>
      <c r="G26" s="113"/>
      <c r="H26" s="115">
        <f t="shared" si="1"/>
        <v>1220.3699999999999</v>
      </c>
      <c r="I26" s="113"/>
      <c r="J26" s="113"/>
      <c r="K26" s="113"/>
      <c r="L26" s="114">
        <v>43800</v>
      </c>
      <c r="M26" s="115"/>
      <c r="N26" s="113"/>
      <c r="O26" s="114"/>
      <c r="P26" s="224"/>
      <c r="Q26" s="115"/>
      <c r="R26" s="115"/>
      <c r="S26" s="225"/>
      <c r="T26" s="95"/>
      <c r="U26" s="365">
        <v>1200</v>
      </c>
      <c r="V26" s="112"/>
      <c r="W26" s="112"/>
      <c r="X26" s="329" t="s">
        <v>151</v>
      </c>
      <c r="Y26" s="196">
        <f>SUM(H14:H26)</f>
        <v>14531.046999999995</v>
      </c>
      <c r="Z26" s="112"/>
    </row>
    <row r="27" spans="1:26" s="188" customFormat="1" x14ac:dyDescent="0.25">
      <c r="A27" s="126">
        <v>1</v>
      </c>
      <c r="B27" s="124" t="s">
        <v>13</v>
      </c>
      <c r="C27" s="123">
        <v>2020</v>
      </c>
      <c r="D27" s="125">
        <v>31</v>
      </c>
      <c r="E27" s="134" t="s">
        <v>13</v>
      </c>
      <c r="F27" s="123">
        <v>2020</v>
      </c>
      <c r="G27" s="120"/>
      <c r="H27" s="122">
        <f t="shared" si="1"/>
        <v>1220.3699999999999</v>
      </c>
      <c r="I27" s="120"/>
      <c r="J27" s="120"/>
      <c r="K27" s="120"/>
      <c r="L27" s="121">
        <v>43831</v>
      </c>
      <c r="M27" s="122">
        <f>SUM(H27:H29)</f>
        <v>3661.1099999999997</v>
      </c>
      <c r="N27" s="120"/>
      <c r="O27" s="120"/>
      <c r="P27" s="120" t="s">
        <v>145</v>
      </c>
      <c r="Q27" s="122">
        <f>M27</f>
        <v>3661.1099999999997</v>
      </c>
      <c r="R27" s="120">
        <v>3661.11</v>
      </c>
      <c r="S27" s="135">
        <f>R27-Q27</f>
        <v>0</v>
      </c>
      <c r="T27" s="66"/>
      <c r="U27" s="132"/>
      <c r="V27" s="132"/>
      <c r="W27" s="132"/>
      <c r="X27" s="132"/>
      <c r="Y27" s="132"/>
      <c r="Z27" s="132"/>
    </row>
    <row r="28" spans="1:26" s="188" customFormat="1" x14ac:dyDescent="0.25">
      <c r="A28" s="126">
        <v>1</v>
      </c>
      <c r="B28" s="134" t="s">
        <v>14</v>
      </c>
      <c r="C28" s="123">
        <v>2020</v>
      </c>
      <c r="D28" s="125">
        <v>28</v>
      </c>
      <c r="E28" s="134" t="s">
        <v>14</v>
      </c>
      <c r="F28" s="123">
        <v>2020</v>
      </c>
      <c r="G28" s="120"/>
      <c r="H28" s="122">
        <f t="shared" si="1"/>
        <v>1220.3699999999999</v>
      </c>
      <c r="I28" s="120"/>
      <c r="J28" s="120"/>
      <c r="K28" s="120"/>
      <c r="L28" s="121">
        <v>43862</v>
      </c>
      <c r="M28" s="120"/>
      <c r="N28" s="120"/>
      <c r="O28" s="120"/>
      <c r="P28" s="120"/>
      <c r="Q28" s="120"/>
      <c r="R28" s="120"/>
      <c r="S28" s="120"/>
      <c r="T28" s="94"/>
      <c r="U28" s="132"/>
      <c r="V28" s="132"/>
      <c r="W28" s="132"/>
      <c r="X28" s="132"/>
      <c r="Y28" s="132"/>
      <c r="Z28" s="132"/>
    </row>
    <row r="29" spans="1:26" s="188" customFormat="1" x14ac:dyDescent="0.25">
      <c r="A29" s="126">
        <v>1</v>
      </c>
      <c r="B29" s="134" t="s">
        <v>15</v>
      </c>
      <c r="C29" s="123">
        <v>2020</v>
      </c>
      <c r="D29" s="125">
        <v>31</v>
      </c>
      <c r="E29" s="134" t="s">
        <v>15</v>
      </c>
      <c r="F29" s="123">
        <v>2020</v>
      </c>
      <c r="G29" s="120"/>
      <c r="H29" s="122">
        <f t="shared" si="1"/>
        <v>1220.3699999999999</v>
      </c>
      <c r="I29" s="120"/>
      <c r="J29" s="120"/>
      <c r="K29" s="120"/>
      <c r="L29" s="121">
        <v>43891</v>
      </c>
      <c r="M29" s="122"/>
      <c r="N29" s="120"/>
      <c r="O29" s="120"/>
      <c r="P29" s="120"/>
      <c r="Q29" s="122"/>
      <c r="R29" s="122"/>
      <c r="S29" s="135"/>
      <c r="T29" s="94"/>
      <c r="U29" s="120"/>
      <c r="V29" s="122"/>
      <c r="W29" s="122"/>
      <c r="X29" s="132"/>
      <c r="Y29" s="132"/>
      <c r="Z29" s="132"/>
    </row>
    <row r="30" spans="1:26" s="188" customFormat="1" x14ac:dyDescent="0.25">
      <c r="A30" s="126">
        <v>1</v>
      </c>
      <c r="B30" s="124" t="s">
        <v>16</v>
      </c>
      <c r="C30" s="123">
        <v>2020</v>
      </c>
      <c r="D30" s="125">
        <v>30</v>
      </c>
      <c r="E30" s="124" t="s">
        <v>16</v>
      </c>
      <c r="F30" s="123">
        <v>2020</v>
      </c>
      <c r="G30" s="120"/>
      <c r="H30" s="122">
        <f t="shared" si="1"/>
        <v>1220.3699999999999</v>
      </c>
      <c r="I30" s="120"/>
      <c r="J30" s="120"/>
      <c r="K30" s="120"/>
      <c r="L30" s="121">
        <v>43922</v>
      </c>
      <c r="M30" s="122">
        <f>SUM(H30:H33)</f>
        <v>3665.9763333333326</v>
      </c>
      <c r="N30" s="120"/>
      <c r="O30" s="120"/>
      <c r="P30" s="120" t="s">
        <v>141</v>
      </c>
      <c r="Q30" s="122">
        <v>3665.98</v>
      </c>
      <c r="R30" s="120">
        <v>3661.11</v>
      </c>
      <c r="S30" s="135">
        <f>R30-Q30</f>
        <v>-4.8699999999998909</v>
      </c>
      <c r="T30" s="94"/>
      <c r="U30" s="120"/>
      <c r="V30" s="120"/>
      <c r="W30" s="120"/>
      <c r="X30" s="132"/>
      <c r="Y30" s="132"/>
      <c r="Z30" s="132"/>
    </row>
    <row r="31" spans="1:26" s="188" customFormat="1" x14ac:dyDescent="0.25">
      <c r="A31" s="126">
        <v>1</v>
      </c>
      <c r="B31" s="124" t="s">
        <v>17</v>
      </c>
      <c r="C31" s="123">
        <v>2020</v>
      </c>
      <c r="D31" s="125">
        <v>31</v>
      </c>
      <c r="E31" s="124" t="s">
        <v>17</v>
      </c>
      <c r="F31" s="123">
        <v>2020</v>
      </c>
      <c r="G31" s="120"/>
      <c r="H31" s="122">
        <f t="shared" si="1"/>
        <v>1220.3699999999999</v>
      </c>
      <c r="I31" s="120"/>
      <c r="J31" s="120"/>
      <c r="K31" s="120"/>
      <c r="L31" s="121">
        <v>43952</v>
      </c>
      <c r="M31" s="120"/>
      <c r="N31" s="120"/>
      <c r="O31" s="120"/>
      <c r="P31" s="120"/>
      <c r="Q31" s="120"/>
      <c r="R31" s="120"/>
      <c r="S31" s="120"/>
      <c r="T31" s="66"/>
      <c r="U31" s="132"/>
      <c r="V31" s="132"/>
      <c r="W31" s="132"/>
      <c r="X31" s="132"/>
      <c r="Y31" s="132"/>
      <c r="Z31" s="132"/>
    </row>
    <row r="32" spans="1:26" s="188" customFormat="1" x14ac:dyDescent="0.25">
      <c r="A32" s="131">
        <v>1</v>
      </c>
      <c r="B32" s="175" t="s">
        <v>6</v>
      </c>
      <c r="C32" s="130">
        <v>2020</v>
      </c>
      <c r="D32" s="129">
        <v>17</v>
      </c>
      <c r="E32" s="175" t="s">
        <v>6</v>
      </c>
      <c r="F32" s="128">
        <v>2020</v>
      </c>
      <c r="G32" s="129"/>
      <c r="H32" s="122">
        <f>H31*17/30</f>
        <v>691.54299999999989</v>
      </c>
      <c r="I32" s="177"/>
      <c r="J32" s="149"/>
      <c r="K32" s="149"/>
      <c r="L32" s="150">
        <v>43983</v>
      </c>
      <c r="M32" s="135"/>
      <c r="N32" s="151"/>
      <c r="O32" s="150"/>
      <c r="P32" s="176"/>
      <c r="Q32" s="135"/>
      <c r="R32" s="135"/>
      <c r="S32" s="135"/>
      <c r="T32" s="94"/>
      <c r="U32" s="178"/>
      <c r="V32" s="127"/>
      <c r="W32" s="127"/>
      <c r="X32" s="127"/>
      <c r="Y32" s="127"/>
      <c r="Z32" s="132"/>
    </row>
    <row r="33" spans="1:26" s="188" customFormat="1" x14ac:dyDescent="0.25">
      <c r="A33" s="148">
        <v>18</v>
      </c>
      <c r="B33" s="145" t="s">
        <v>6</v>
      </c>
      <c r="C33" s="147">
        <v>2020</v>
      </c>
      <c r="D33" s="146">
        <v>30</v>
      </c>
      <c r="E33" s="145" t="s">
        <v>6</v>
      </c>
      <c r="F33" s="144">
        <v>2020</v>
      </c>
      <c r="G33" s="146"/>
      <c r="H33" s="139">
        <f>K33*13/30</f>
        <v>533.69333333333327</v>
      </c>
      <c r="I33" s="142" t="s">
        <v>146</v>
      </c>
      <c r="J33" s="142">
        <v>130.57</v>
      </c>
      <c r="K33" s="139">
        <f>ROUND($H$8*J33/$J$7,2)</f>
        <v>1231.5999999999999</v>
      </c>
      <c r="L33" s="140">
        <v>43983</v>
      </c>
      <c r="M33" s="142"/>
      <c r="N33" s="226"/>
      <c r="O33" s="140">
        <v>44365</v>
      </c>
      <c r="P33" s="142"/>
      <c r="Q33" s="142"/>
      <c r="R33" s="142"/>
      <c r="S33" s="142"/>
      <c r="T33" s="96"/>
      <c r="U33" s="138"/>
      <c r="V33" s="138"/>
      <c r="W33" s="138"/>
      <c r="X33" s="138"/>
      <c r="Y33" s="138"/>
      <c r="Z33" s="138"/>
    </row>
    <row r="34" spans="1:26" s="188" customFormat="1" x14ac:dyDescent="0.25">
      <c r="A34" s="126">
        <v>1</v>
      </c>
      <c r="B34" s="124" t="s">
        <v>10</v>
      </c>
      <c r="C34" s="123">
        <v>2020</v>
      </c>
      <c r="D34" s="125">
        <v>31</v>
      </c>
      <c r="E34" s="124" t="s">
        <v>10</v>
      </c>
      <c r="F34" s="123">
        <v>2020</v>
      </c>
      <c r="G34" s="120"/>
      <c r="H34" s="122">
        <f>K33</f>
        <v>1231.5999999999999</v>
      </c>
      <c r="I34" s="120"/>
      <c r="J34" s="120"/>
      <c r="K34" s="120"/>
      <c r="L34" s="121">
        <v>44013</v>
      </c>
      <c r="M34" s="122">
        <f>SUM(H34:H36)</f>
        <v>3694.7999999999997</v>
      </c>
      <c r="N34" s="120"/>
      <c r="O34" s="121"/>
      <c r="P34" s="137" t="s">
        <v>142</v>
      </c>
      <c r="Q34" s="122">
        <f>M34</f>
        <v>3694.7999999999997</v>
      </c>
      <c r="R34" s="122">
        <v>3694.77</v>
      </c>
      <c r="S34" s="135">
        <f>R34-Q34</f>
        <v>-2.9999999999745341E-2</v>
      </c>
      <c r="T34" s="94">
        <v>4.8600000000000003</v>
      </c>
      <c r="U34" s="132"/>
      <c r="V34" s="132"/>
      <c r="W34" s="132"/>
      <c r="X34" s="132"/>
      <c r="Y34" s="132"/>
      <c r="Z34" s="132"/>
    </row>
    <row r="35" spans="1:26" s="188" customFormat="1" x14ac:dyDescent="0.25">
      <c r="A35" s="126">
        <v>1</v>
      </c>
      <c r="B35" s="124" t="s">
        <v>7</v>
      </c>
      <c r="C35" s="123">
        <v>2020</v>
      </c>
      <c r="D35" s="125">
        <v>31</v>
      </c>
      <c r="E35" s="124" t="s">
        <v>7</v>
      </c>
      <c r="F35" s="123">
        <v>2020</v>
      </c>
      <c r="G35" s="120"/>
      <c r="H35" s="122">
        <f t="shared" ref="H35:H44" si="2">H34</f>
        <v>1231.5999999999999</v>
      </c>
      <c r="I35" s="120"/>
      <c r="J35" s="120"/>
      <c r="K35" s="120"/>
      <c r="L35" s="121">
        <v>44044</v>
      </c>
      <c r="M35" s="120"/>
      <c r="N35" s="120"/>
      <c r="O35" s="120"/>
      <c r="P35" s="120"/>
      <c r="Q35" s="120"/>
      <c r="R35" s="122"/>
      <c r="S35" s="120"/>
      <c r="T35" s="94"/>
      <c r="U35" s="132"/>
      <c r="V35" s="132"/>
      <c r="W35" s="132"/>
      <c r="X35" s="132"/>
      <c r="Y35" s="132"/>
      <c r="Z35" s="132"/>
    </row>
    <row r="36" spans="1:26" s="188" customFormat="1" x14ac:dyDescent="0.25">
      <c r="A36" s="126">
        <v>1</v>
      </c>
      <c r="B36" s="124" t="s">
        <v>8</v>
      </c>
      <c r="C36" s="123">
        <v>2020</v>
      </c>
      <c r="D36" s="125">
        <v>30</v>
      </c>
      <c r="E36" s="124" t="s">
        <v>8</v>
      </c>
      <c r="F36" s="123">
        <v>2020</v>
      </c>
      <c r="G36" s="120"/>
      <c r="H36" s="122">
        <f t="shared" si="2"/>
        <v>1231.5999999999999</v>
      </c>
      <c r="I36" s="120"/>
      <c r="J36" s="120"/>
      <c r="K36" s="120"/>
      <c r="L36" s="121">
        <v>44075</v>
      </c>
      <c r="M36" s="122"/>
      <c r="N36" s="120"/>
      <c r="O36" s="120"/>
      <c r="P36" s="136"/>
      <c r="Q36" s="122"/>
      <c r="R36" s="122"/>
      <c r="S36" s="135"/>
      <c r="T36" s="94"/>
      <c r="U36" s="132"/>
      <c r="V36" s="132"/>
      <c r="W36" s="132"/>
      <c r="X36" s="132"/>
      <c r="Y36" s="132"/>
      <c r="Z36" s="132"/>
    </row>
    <row r="37" spans="1:26" s="188" customFormat="1" x14ac:dyDescent="0.25">
      <c r="A37" s="126">
        <v>1</v>
      </c>
      <c r="B37" s="124" t="s">
        <v>9</v>
      </c>
      <c r="C37" s="123">
        <v>2020</v>
      </c>
      <c r="D37" s="125">
        <v>31</v>
      </c>
      <c r="E37" s="124" t="s">
        <v>9</v>
      </c>
      <c r="F37" s="123">
        <v>2020</v>
      </c>
      <c r="G37" s="120"/>
      <c r="H37" s="122">
        <f t="shared" si="2"/>
        <v>1231.5999999999999</v>
      </c>
      <c r="I37" s="120"/>
      <c r="J37" s="120"/>
      <c r="K37" s="120"/>
      <c r="L37" s="121">
        <v>44105</v>
      </c>
      <c r="M37" s="122">
        <f>SUM(H37:H39)</f>
        <v>3694.7999999999997</v>
      </c>
      <c r="N37" s="120"/>
      <c r="O37" s="120"/>
      <c r="P37" s="120" t="s">
        <v>143</v>
      </c>
      <c r="Q37" s="122">
        <f>M37</f>
        <v>3694.7999999999997</v>
      </c>
      <c r="R37" s="122">
        <v>3694.77</v>
      </c>
      <c r="S37" s="135">
        <f>R37-Q37</f>
        <v>-2.9999999999745341E-2</v>
      </c>
      <c r="T37" s="94"/>
      <c r="U37" s="132"/>
      <c r="V37" s="132"/>
      <c r="W37" s="132"/>
      <c r="X37" s="132"/>
      <c r="Y37" s="132"/>
      <c r="Z37" s="132"/>
    </row>
    <row r="38" spans="1:26" s="188" customFormat="1" x14ac:dyDescent="0.25">
      <c r="A38" s="126">
        <v>1</v>
      </c>
      <c r="B38" s="124" t="s">
        <v>11</v>
      </c>
      <c r="C38" s="123">
        <v>2020</v>
      </c>
      <c r="D38" s="125">
        <v>30</v>
      </c>
      <c r="E38" s="124" t="s">
        <v>11</v>
      </c>
      <c r="F38" s="123">
        <v>2020</v>
      </c>
      <c r="G38" s="120"/>
      <c r="H38" s="122">
        <f t="shared" si="2"/>
        <v>1231.5999999999999</v>
      </c>
      <c r="I38" s="120"/>
      <c r="J38" s="120"/>
      <c r="K38" s="120"/>
      <c r="L38" s="121">
        <v>44136</v>
      </c>
      <c r="M38" s="120"/>
      <c r="N38" s="120"/>
      <c r="O38" s="120"/>
      <c r="P38" s="120"/>
      <c r="Q38" s="120"/>
      <c r="R38" s="120"/>
      <c r="S38" s="120"/>
      <c r="T38" s="200"/>
      <c r="U38" s="132"/>
      <c r="V38" s="132"/>
      <c r="W38" s="132"/>
      <c r="X38" s="132"/>
      <c r="Y38" s="132"/>
      <c r="Z38" s="132"/>
    </row>
    <row r="39" spans="1:26" s="188" customFormat="1" ht="15" thickBot="1" x14ac:dyDescent="0.3">
      <c r="A39" s="119">
        <v>1</v>
      </c>
      <c r="B39" s="117" t="s">
        <v>12</v>
      </c>
      <c r="C39" s="116">
        <v>2020</v>
      </c>
      <c r="D39" s="118">
        <v>31</v>
      </c>
      <c r="E39" s="223" t="s">
        <v>12</v>
      </c>
      <c r="F39" s="116">
        <v>2020</v>
      </c>
      <c r="G39" s="113"/>
      <c r="H39" s="115">
        <f t="shared" si="2"/>
        <v>1231.5999999999999</v>
      </c>
      <c r="I39" s="113"/>
      <c r="J39" s="113"/>
      <c r="K39" s="113"/>
      <c r="L39" s="114">
        <v>44166</v>
      </c>
      <c r="M39" s="115"/>
      <c r="N39" s="113"/>
      <c r="O39" s="114"/>
      <c r="P39" s="224"/>
      <c r="Q39" s="115"/>
      <c r="R39" s="115"/>
      <c r="S39" s="225"/>
      <c r="T39" s="95"/>
      <c r="U39" s="365">
        <v>1200</v>
      </c>
      <c r="V39" s="112"/>
      <c r="W39" s="112"/>
      <c r="X39" s="329" t="s">
        <v>185</v>
      </c>
      <c r="Y39" s="196">
        <f>SUM(H27:H39)</f>
        <v>14716.686333333335</v>
      </c>
      <c r="Z39" s="112"/>
    </row>
    <row r="40" spans="1:26" s="188" customFormat="1" x14ac:dyDescent="0.25">
      <c r="A40" s="126">
        <v>1</v>
      </c>
      <c r="B40" s="124" t="s">
        <v>13</v>
      </c>
      <c r="C40" s="123">
        <v>2021</v>
      </c>
      <c r="D40" s="125">
        <v>31</v>
      </c>
      <c r="E40" s="134" t="s">
        <v>13</v>
      </c>
      <c r="F40" s="123">
        <v>2021</v>
      </c>
      <c r="G40" s="120"/>
      <c r="H40" s="122">
        <f t="shared" si="2"/>
        <v>1231.5999999999999</v>
      </c>
      <c r="I40" s="120"/>
      <c r="J40" s="120"/>
      <c r="K40" s="120"/>
      <c r="L40" s="121">
        <v>44197</v>
      </c>
      <c r="M40" s="122">
        <f>SUM(H40:H42)</f>
        <v>3694.7999999999997</v>
      </c>
      <c r="N40" s="120"/>
      <c r="O40" s="120"/>
      <c r="P40" s="120" t="s">
        <v>144</v>
      </c>
      <c r="Q40" s="122">
        <f>M40</f>
        <v>3694.7999999999997</v>
      </c>
      <c r="R40" s="120">
        <v>3694.77</v>
      </c>
      <c r="S40" s="135">
        <f>R40-Q40</f>
        <v>-2.9999999999745341E-2</v>
      </c>
      <c r="T40" s="66"/>
      <c r="U40" s="132"/>
      <c r="V40" s="132"/>
      <c r="W40" s="132"/>
      <c r="X40" s="132"/>
      <c r="Y40" s="132"/>
      <c r="Z40" s="132"/>
    </row>
    <row r="41" spans="1:26" s="188" customFormat="1" x14ac:dyDescent="0.25">
      <c r="A41" s="126">
        <v>1</v>
      </c>
      <c r="B41" s="134" t="s">
        <v>14</v>
      </c>
      <c r="C41" s="123">
        <v>2021</v>
      </c>
      <c r="D41" s="125">
        <v>28</v>
      </c>
      <c r="E41" s="134" t="s">
        <v>14</v>
      </c>
      <c r="F41" s="123">
        <v>2021</v>
      </c>
      <c r="G41" s="120"/>
      <c r="H41" s="122">
        <f t="shared" si="2"/>
        <v>1231.5999999999999</v>
      </c>
      <c r="I41" s="120"/>
      <c r="J41" s="120"/>
      <c r="K41" s="120"/>
      <c r="L41" s="121">
        <v>44228</v>
      </c>
      <c r="M41" s="120"/>
      <c r="N41" s="120"/>
      <c r="O41" s="120"/>
      <c r="P41" s="120"/>
      <c r="Q41" s="120"/>
      <c r="R41" s="120"/>
      <c r="S41" s="120"/>
      <c r="T41" s="94"/>
      <c r="U41" s="132"/>
      <c r="V41" s="132"/>
      <c r="W41" s="132"/>
      <c r="X41" s="132"/>
      <c r="Y41" s="132"/>
      <c r="Z41" s="132"/>
    </row>
    <row r="42" spans="1:26" s="188" customFormat="1" x14ac:dyDescent="0.25">
      <c r="A42" s="126">
        <v>1</v>
      </c>
      <c r="B42" s="134" t="s">
        <v>15</v>
      </c>
      <c r="C42" s="123">
        <v>2021</v>
      </c>
      <c r="D42" s="125">
        <v>31</v>
      </c>
      <c r="E42" s="134" t="s">
        <v>15</v>
      </c>
      <c r="F42" s="123">
        <v>2021</v>
      </c>
      <c r="G42" s="120"/>
      <c r="H42" s="122">
        <f t="shared" si="2"/>
        <v>1231.5999999999999</v>
      </c>
      <c r="I42" s="120"/>
      <c r="J42" s="120"/>
      <c r="K42" s="120"/>
      <c r="L42" s="121">
        <v>44256</v>
      </c>
      <c r="M42" s="122"/>
      <c r="N42" s="120"/>
      <c r="O42" s="120"/>
      <c r="P42" s="120"/>
      <c r="Q42" s="122"/>
      <c r="R42" s="122"/>
      <c r="S42" s="135"/>
      <c r="T42" s="94"/>
      <c r="U42" s="120"/>
      <c r="V42" s="122"/>
      <c r="W42" s="122"/>
      <c r="X42" s="132"/>
      <c r="Y42" s="132"/>
      <c r="Z42" s="132"/>
    </row>
    <row r="43" spans="1:26" s="188" customFormat="1" x14ac:dyDescent="0.25">
      <c r="A43" s="126">
        <v>1</v>
      </c>
      <c r="B43" s="124" t="s">
        <v>16</v>
      </c>
      <c r="C43" s="123">
        <v>2021</v>
      </c>
      <c r="D43" s="125">
        <v>30</v>
      </c>
      <c r="E43" s="124" t="s">
        <v>16</v>
      </c>
      <c r="F43" s="123">
        <v>2021</v>
      </c>
      <c r="G43" s="120"/>
      <c r="H43" s="122">
        <f t="shared" si="2"/>
        <v>1231.5999999999999</v>
      </c>
      <c r="I43" s="120"/>
      <c r="J43" s="120"/>
      <c r="K43" s="120"/>
      <c r="L43" s="121">
        <v>44287</v>
      </c>
      <c r="M43" s="122">
        <f>SUM(H43:H46)</f>
        <v>3695.2896666666666</v>
      </c>
      <c r="N43" s="120"/>
      <c r="O43" s="120"/>
      <c r="P43" s="120" t="s">
        <v>186</v>
      </c>
      <c r="Q43" s="122">
        <v>3695.29</v>
      </c>
      <c r="R43" s="120">
        <v>3694.62</v>
      </c>
      <c r="S43" s="135">
        <f>R43-Q43</f>
        <v>-0.67000000000007276</v>
      </c>
      <c r="T43" s="94">
        <v>-0.64</v>
      </c>
      <c r="U43" s="120"/>
      <c r="V43" s="120"/>
      <c r="W43" s="120"/>
      <c r="X43" s="132"/>
      <c r="Y43" s="132"/>
      <c r="Z43" s="132"/>
    </row>
    <row r="44" spans="1:26" s="188" customFormat="1" x14ac:dyDescent="0.25">
      <c r="A44" s="126">
        <v>1</v>
      </c>
      <c r="B44" s="124" t="s">
        <v>17</v>
      </c>
      <c r="C44" s="123">
        <v>2021</v>
      </c>
      <c r="D44" s="125">
        <v>31</v>
      </c>
      <c r="E44" s="124" t="s">
        <v>17</v>
      </c>
      <c r="F44" s="123">
        <v>2021</v>
      </c>
      <c r="G44" s="120"/>
      <c r="H44" s="122">
        <f t="shared" si="2"/>
        <v>1231.5999999999999</v>
      </c>
      <c r="I44" s="120"/>
      <c r="J44" s="120"/>
      <c r="K44" s="120"/>
      <c r="L44" s="121">
        <v>44317</v>
      </c>
      <c r="M44" s="120"/>
      <c r="N44" s="120"/>
      <c r="O44" s="120"/>
      <c r="P44" s="120"/>
      <c r="Q44" s="120"/>
      <c r="R44" s="120"/>
      <c r="S44" s="120"/>
      <c r="T44" s="66"/>
      <c r="U44" s="132"/>
      <c r="V44" s="132"/>
      <c r="W44" s="132"/>
      <c r="X44" s="132"/>
      <c r="Y44" s="132"/>
      <c r="Z44" s="132"/>
    </row>
    <row r="45" spans="1:26" s="188" customFormat="1" x14ac:dyDescent="0.25">
      <c r="A45" s="131">
        <v>1</v>
      </c>
      <c r="B45" s="175" t="s">
        <v>6</v>
      </c>
      <c r="C45" s="130">
        <v>2021</v>
      </c>
      <c r="D45" s="129">
        <v>17</v>
      </c>
      <c r="E45" s="175" t="s">
        <v>6</v>
      </c>
      <c r="F45" s="128">
        <v>2021</v>
      </c>
      <c r="G45" s="129"/>
      <c r="H45" s="122">
        <f>H44*17/30</f>
        <v>697.90666666666652</v>
      </c>
      <c r="I45" s="177"/>
      <c r="J45" s="149"/>
      <c r="K45" s="149"/>
      <c r="L45" s="150">
        <v>44348</v>
      </c>
      <c r="M45" s="135"/>
      <c r="N45" s="151"/>
      <c r="O45" s="150"/>
      <c r="P45" s="176"/>
      <c r="Q45" s="135"/>
      <c r="R45" s="135"/>
      <c r="S45" s="135"/>
      <c r="T45" s="94"/>
      <c r="U45" s="178"/>
      <c r="V45" s="127"/>
      <c r="W45" s="127"/>
      <c r="X45" s="127"/>
      <c r="Y45" s="127"/>
      <c r="Z45" s="132"/>
    </row>
    <row r="46" spans="1:26" s="188" customFormat="1" x14ac:dyDescent="0.25">
      <c r="A46" s="148">
        <v>18</v>
      </c>
      <c r="B46" s="145" t="s">
        <v>6</v>
      </c>
      <c r="C46" s="147">
        <v>2021</v>
      </c>
      <c r="D46" s="146">
        <v>30</v>
      </c>
      <c r="E46" s="145" t="s">
        <v>6</v>
      </c>
      <c r="F46" s="144">
        <v>2021</v>
      </c>
      <c r="G46" s="146"/>
      <c r="H46" s="139">
        <f>K46*13/30</f>
        <v>534.18299999999999</v>
      </c>
      <c r="I46" s="142" t="s">
        <v>219</v>
      </c>
      <c r="J46" s="142">
        <v>130.69</v>
      </c>
      <c r="K46" s="139">
        <f>ROUND($H$8*J46/$J$7,2)</f>
        <v>1232.73</v>
      </c>
      <c r="L46" s="140">
        <v>44348</v>
      </c>
      <c r="M46" s="142"/>
      <c r="N46" s="226"/>
      <c r="O46" s="140">
        <v>44730</v>
      </c>
      <c r="P46" s="142"/>
      <c r="Q46" s="142"/>
      <c r="R46" s="142"/>
      <c r="S46" s="142"/>
      <c r="T46" s="96"/>
      <c r="U46" s="138"/>
      <c r="V46" s="138"/>
      <c r="W46" s="138"/>
      <c r="X46" s="138"/>
      <c r="Y46" s="138"/>
      <c r="Z46" s="138"/>
    </row>
    <row r="47" spans="1:26" s="188" customFormat="1" x14ac:dyDescent="0.25">
      <c r="A47" s="126">
        <v>1</v>
      </c>
      <c r="B47" s="124" t="s">
        <v>10</v>
      </c>
      <c r="C47" s="123">
        <v>2021</v>
      </c>
      <c r="D47" s="125">
        <v>31</v>
      </c>
      <c r="E47" s="124" t="s">
        <v>10</v>
      </c>
      <c r="F47" s="123">
        <v>2021</v>
      </c>
      <c r="G47" s="120"/>
      <c r="H47" s="122">
        <f>K46</f>
        <v>1232.73</v>
      </c>
      <c r="I47" s="120"/>
      <c r="J47" s="120"/>
      <c r="K47" s="120"/>
      <c r="L47" s="121">
        <v>44378</v>
      </c>
      <c r="M47" s="122">
        <f>SUM(H47:H49)</f>
        <v>3698.19</v>
      </c>
      <c r="N47" s="120"/>
      <c r="O47" s="121"/>
      <c r="P47" s="137" t="s">
        <v>203</v>
      </c>
      <c r="Q47" s="122">
        <f>M47</f>
        <v>3698.19</v>
      </c>
      <c r="R47" s="122"/>
      <c r="S47" s="135">
        <f>R47-Q47</f>
        <v>-3698.19</v>
      </c>
      <c r="T47" s="94"/>
      <c r="U47" s="132"/>
      <c r="V47" s="132"/>
      <c r="W47" s="132"/>
      <c r="X47" s="132"/>
      <c r="Y47" s="132"/>
      <c r="Z47" s="132"/>
    </row>
    <row r="48" spans="1:26" s="188" customFormat="1" x14ac:dyDescent="0.25">
      <c r="A48" s="126">
        <v>1</v>
      </c>
      <c r="B48" s="124" t="s">
        <v>7</v>
      </c>
      <c r="C48" s="123">
        <v>2021</v>
      </c>
      <c r="D48" s="125">
        <v>31</v>
      </c>
      <c r="E48" s="124" t="s">
        <v>7</v>
      </c>
      <c r="F48" s="123">
        <v>2021</v>
      </c>
      <c r="G48" s="120"/>
      <c r="H48" s="122">
        <f t="shared" ref="H48:H57" si="3">H47</f>
        <v>1232.73</v>
      </c>
      <c r="I48" s="120"/>
      <c r="J48" s="120"/>
      <c r="K48" s="120"/>
      <c r="L48" s="121">
        <v>44409</v>
      </c>
      <c r="M48" s="120"/>
      <c r="N48" s="120"/>
      <c r="O48" s="120"/>
      <c r="P48" s="120"/>
      <c r="Q48" s="120"/>
      <c r="R48" s="122"/>
      <c r="S48" s="120"/>
      <c r="T48" s="94"/>
      <c r="U48" s="132"/>
      <c r="V48" s="132"/>
      <c r="W48" s="132"/>
      <c r="X48" s="132"/>
      <c r="Y48" s="132"/>
      <c r="Z48" s="132"/>
    </row>
    <row r="49" spans="1:26" s="188" customFormat="1" x14ac:dyDescent="0.25">
      <c r="A49" s="126">
        <v>1</v>
      </c>
      <c r="B49" s="124" t="s">
        <v>8</v>
      </c>
      <c r="C49" s="123">
        <v>2021</v>
      </c>
      <c r="D49" s="125">
        <v>30</v>
      </c>
      <c r="E49" s="124" t="s">
        <v>8</v>
      </c>
      <c r="F49" s="123">
        <v>2021</v>
      </c>
      <c r="G49" s="120"/>
      <c r="H49" s="122">
        <f t="shared" si="3"/>
        <v>1232.73</v>
      </c>
      <c r="I49" s="120"/>
      <c r="J49" s="120"/>
      <c r="K49" s="120"/>
      <c r="L49" s="121">
        <v>44440</v>
      </c>
      <c r="M49" s="122"/>
      <c r="N49" s="120"/>
      <c r="O49" s="120"/>
      <c r="P49" s="136"/>
      <c r="Q49" s="122"/>
      <c r="R49" s="122"/>
      <c r="S49" s="135"/>
      <c r="T49" s="94"/>
      <c r="U49" s="132"/>
      <c r="V49" s="132"/>
      <c r="W49" s="132"/>
      <c r="X49" s="132"/>
      <c r="Y49" s="132"/>
      <c r="Z49" s="132"/>
    </row>
    <row r="50" spans="1:26" s="188" customFormat="1" x14ac:dyDescent="0.25">
      <c r="A50" s="126">
        <v>1</v>
      </c>
      <c r="B50" s="124" t="s">
        <v>9</v>
      </c>
      <c r="C50" s="123">
        <v>2021</v>
      </c>
      <c r="D50" s="125">
        <v>31</v>
      </c>
      <c r="E50" s="124" t="s">
        <v>9</v>
      </c>
      <c r="F50" s="123">
        <v>2021</v>
      </c>
      <c r="G50" s="120"/>
      <c r="H50" s="122">
        <f t="shared" si="3"/>
        <v>1232.73</v>
      </c>
      <c r="I50" s="120"/>
      <c r="J50" s="120"/>
      <c r="K50" s="120"/>
      <c r="L50" s="121">
        <v>44470</v>
      </c>
      <c r="M50" s="122">
        <f>SUM(H50:H52)</f>
        <v>3698.19</v>
      </c>
      <c r="N50" s="120"/>
      <c r="O50" s="120"/>
      <c r="P50" s="120" t="s">
        <v>204</v>
      </c>
      <c r="Q50" s="122">
        <f>M50</f>
        <v>3698.19</v>
      </c>
      <c r="R50" s="122"/>
      <c r="S50" s="135">
        <f>R50-Q50</f>
        <v>-3698.19</v>
      </c>
      <c r="T50" s="94"/>
      <c r="U50" s="132"/>
      <c r="V50" s="132"/>
      <c r="W50" s="132"/>
      <c r="X50" s="132"/>
      <c r="Y50" s="132"/>
      <c r="Z50" s="132"/>
    </row>
    <row r="51" spans="1:26" s="188" customFormat="1" x14ac:dyDescent="0.25">
      <c r="A51" s="126">
        <v>1</v>
      </c>
      <c r="B51" s="124" t="s">
        <v>11</v>
      </c>
      <c r="C51" s="123">
        <v>2021</v>
      </c>
      <c r="D51" s="125">
        <v>30</v>
      </c>
      <c r="E51" s="124" t="s">
        <v>11</v>
      </c>
      <c r="F51" s="123">
        <v>2021</v>
      </c>
      <c r="G51" s="120"/>
      <c r="H51" s="122">
        <f t="shared" si="3"/>
        <v>1232.73</v>
      </c>
      <c r="I51" s="120"/>
      <c r="J51" s="120"/>
      <c r="K51" s="120"/>
      <c r="L51" s="121">
        <v>44501</v>
      </c>
      <c r="M51" s="120"/>
      <c r="N51" s="120"/>
      <c r="O51" s="120"/>
      <c r="P51" s="120"/>
      <c r="Q51" s="120"/>
      <c r="R51" s="120"/>
      <c r="S51" s="120"/>
      <c r="T51" s="200"/>
      <c r="U51" s="132"/>
      <c r="V51" s="132"/>
      <c r="W51" s="132"/>
      <c r="X51" s="132"/>
      <c r="Y51" s="132"/>
      <c r="Z51" s="132"/>
    </row>
    <row r="52" spans="1:26" s="188" customFormat="1" ht="15" thickBot="1" x14ac:dyDescent="0.3">
      <c r="A52" s="119">
        <v>1</v>
      </c>
      <c r="B52" s="117" t="s">
        <v>12</v>
      </c>
      <c r="C52" s="116">
        <v>2021</v>
      </c>
      <c r="D52" s="118">
        <v>31</v>
      </c>
      <c r="E52" s="223" t="s">
        <v>12</v>
      </c>
      <c r="F52" s="116">
        <v>2021</v>
      </c>
      <c r="G52" s="113"/>
      <c r="H52" s="115">
        <f t="shared" si="3"/>
        <v>1232.73</v>
      </c>
      <c r="I52" s="113"/>
      <c r="J52" s="113"/>
      <c r="K52" s="113"/>
      <c r="L52" s="114">
        <v>44531</v>
      </c>
      <c r="M52" s="115"/>
      <c r="N52" s="113"/>
      <c r="O52" s="114"/>
      <c r="P52" s="224"/>
      <c r="Q52" s="115"/>
      <c r="R52" s="115"/>
      <c r="S52" s="225"/>
      <c r="T52" s="95"/>
      <c r="U52" s="365">
        <v>1200</v>
      </c>
      <c r="V52" s="112"/>
      <c r="W52" s="112"/>
      <c r="X52" s="329" t="s">
        <v>205</v>
      </c>
      <c r="Y52" s="196">
        <f>SUM(H40:H52)</f>
        <v>14786.469666666664</v>
      </c>
      <c r="Z52" s="112"/>
    </row>
    <row r="53" spans="1:26" s="188" customFormat="1" x14ac:dyDescent="0.25">
      <c r="A53" s="126">
        <v>1</v>
      </c>
      <c r="B53" s="124" t="s">
        <v>13</v>
      </c>
      <c r="C53" s="123">
        <v>2022</v>
      </c>
      <c r="D53" s="125">
        <v>31</v>
      </c>
      <c r="E53" s="134" t="s">
        <v>13</v>
      </c>
      <c r="F53" s="123">
        <v>2022</v>
      </c>
      <c r="G53" s="120"/>
      <c r="H53" s="122">
        <f t="shared" si="3"/>
        <v>1232.73</v>
      </c>
      <c r="I53" s="120"/>
      <c r="J53" s="120"/>
      <c r="K53" s="120"/>
      <c r="L53" s="121">
        <v>44562</v>
      </c>
      <c r="M53" s="122">
        <f>SUM(H53:H55)</f>
        <v>3698.19</v>
      </c>
      <c r="N53" s="120"/>
      <c r="O53" s="120"/>
      <c r="P53" s="120" t="s">
        <v>206</v>
      </c>
      <c r="Q53" s="122">
        <f>M53</f>
        <v>3698.19</v>
      </c>
      <c r="R53" s="120"/>
      <c r="S53" s="135">
        <f>R53-Q53</f>
        <v>-3698.19</v>
      </c>
      <c r="T53" s="66"/>
      <c r="U53" s="132"/>
      <c r="V53" s="132"/>
      <c r="W53" s="132"/>
      <c r="X53" s="132"/>
      <c r="Y53" s="132"/>
      <c r="Z53" s="132"/>
    </row>
    <row r="54" spans="1:26" s="188" customFormat="1" x14ac:dyDescent="0.25">
      <c r="A54" s="126">
        <v>1</v>
      </c>
      <c r="B54" s="134" t="s">
        <v>14</v>
      </c>
      <c r="C54" s="123">
        <v>2022</v>
      </c>
      <c r="D54" s="125">
        <v>28</v>
      </c>
      <c r="E54" s="134" t="s">
        <v>14</v>
      </c>
      <c r="F54" s="123">
        <v>2022</v>
      </c>
      <c r="G54" s="120"/>
      <c r="H54" s="122">
        <f t="shared" si="3"/>
        <v>1232.73</v>
      </c>
      <c r="I54" s="120"/>
      <c r="J54" s="120"/>
      <c r="K54" s="120"/>
      <c r="L54" s="121">
        <v>44593</v>
      </c>
      <c r="M54" s="120"/>
      <c r="N54" s="120"/>
      <c r="O54" s="120"/>
      <c r="P54" s="120"/>
      <c r="Q54" s="120"/>
      <c r="R54" s="120"/>
      <c r="S54" s="120"/>
      <c r="T54" s="94"/>
      <c r="U54" s="132"/>
      <c r="V54" s="132"/>
      <c r="W54" s="132"/>
      <c r="X54" s="132"/>
      <c r="Y54" s="132"/>
      <c r="Z54" s="132"/>
    </row>
    <row r="55" spans="1:26" s="188" customFormat="1" x14ac:dyDescent="0.25">
      <c r="A55" s="126">
        <v>1</v>
      </c>
      <c r="B55" s="134" t="s">
        <v>15</v>
      </c>
      <c r="C55" s="123">
        <v>2022</v>
      </c>
      <c r="D55" s="125">
        <v>31</v>
      </c>
      <c r="E55" s="134" t="s">
        <v>15</v>
      </c>
      <c r="F55" s="123">
        <v>2022</v>
      </c>
      <c r="G55" s="120"/>
      <c r="H55" s="122">
        <f t="shared" si="3"/>
        <v>1232.73</v>
      </c>
      <c r="I55" s="120"/>
      <c r="J55" s="120"/>
      <c r="K55" s="120"/>
      <c r="L55" s="121">
        <v>44621</v>
      </c>
      <c r="M55" s="122"/>
      <c r="N55" s="120"/>
      <c r="O55" s="120"/>
      <c r="P55" s="120"/>
      <c r="Q55" s="122"/>
      <c r="R55" s="122"/>
      <c r="S55" s="135"/>
      <c r="T55" s="94"/>
      <c r="U55" s="120"/>
      <c r="V55" s="122"/>
      <c r="W55" s="122"/>
      <c r="X55" s="132"/>
      <c r="Y55" s="132"/>
      <c r="Z55" s="132"/>
    </row>
    <row r="56" spans="1:26" s="188" customFormat="1" x14ac:dyDescent="0.25">
      <c r="A56" s="126">
        <v>1</v>
      </c>
      <c r="B56" s="124" t="s">
        <v>16</v>
      </c>
      <c r="C56" s="123">
        <v>2022</v>
      </c>
      <c r="D56" s="125">
        <v>30</v>
      </c>
      <c r="E56" s="124" t="s">
        <v>16</v>
      </c>
      <c r="F56" s="123">
        <v>2022</v>
      </c>
      <c r="G56" s="120"/>
      <c r="H56" s="122">
        <f t="shared" si="3"/>
        <v>1232.73</v>
      </c>
      <c r="I56" s="120"/>
      <c r="J56" s="120"/>
      <c r="K56" s="120"/>
      <c r="L56" s="121">
        <v>44652</v>
      </c>
      <c r="M56" s="122">
        <f>SUM(H56:H60)</f>
        <v>3711.4326666666666</v>
      </c>
      <c r="N56" s="120"/>
      <c r="O56" s="120"/>
      <c r="P56" s="120" t="s">
        <v>207</v>
      </c>
      <c r="Q56" s="122"/>
      <c r="R56" s="120"/>
      <c r="S56" s="135"/>
      <c r="T56" s="94"/>
      <c r="U56" s="120"/>
      <c r="V56" s="120"/>
      <c r="W56" s="120"/>
      <c r="X56" s="132"/>
      <c r="Y56" s="132"/>
      <c r="Z56" s="132"/>
    </row>
    <row r="57" spans="1:26" s="188" customFormat="1" x14ac:dyDescent="0.25">
      <c r="A57" s="126">
        <v>1</v>
      </c>
      <c r="B57" s="124" t="s">
        <v>17</v>
      </c>
      <c r="C57" s="123">
        <v>2022</v>
      </c>
      <c r="D57" s="125">
        <v>31</v>
      </c>
      <c r="E57" s="124" t="s">
        <v>17</v>
      </c>
      <c r="F57" s="123">
        <v>2022</v>
      </c>
      <c r="G57" s="120"/>
      <c r="H57" s="122">
        <f t="shared" si="3"/>
        <v>1232.73</v>
      </c>
      <c r="I57" s="120"/>
      <c r="J57" s="120"/>
      <c r="K57" s="120"/>
      <c r="L57" s="121">
        <v>44682</v>
      </c>
      <c r="M57" s="120"/>
      <c r="N57" s="120"/>
      <c r="O57" s="120"/>
      <c r="P57" s="120"/>
      <c r="Q57" s="120"/>
      <c r="R57" s="120"/>
      <c r="S57" s="120"/>
      <c r="T57" s="66"/>
      <c r="U57" s="132"/>
      <c r="V57" s="132"/>
      <c r="W57" s="132"/>
      <c r="X57" s="132"/>
      <c r="Y57" s="132"/>
      <c r="Z57" s="132"/>
    </row>
    <row r="58" spans="1:26" s="188" customFormat="1" x14ac:dyDescent="0.25">
      <c r="A58" s="131">
        <v>1</v>
      </c>
      <c r="B58" s="175" t="s">
        <v>6</v>
      </c>
      <c r="C58" s="130">
        <v>2022</v>
      </c>
      <c r="D58" s="129">
        <v>17</v>
      </c>
      <c r="E58" s="175" t="s">
        <v>6</v>
      </c>
      <c r="F58" s="128">
        <v>2022</v>
      </c>
      <c r="G58" s="129"/>
      <c r="H58" s="122">
        <f>H57*17/30</f>
        <v>698.54700000000003</v>
      </c>
      <c r="I58" s="177"/>
      <c r="J58" s="149"/>
      <c r="K58" s="149"/>
      <c r="L58" s="150">
        <v>44713</v>
      </c>
      <c r="M58" s="135"/>
      <c r="N58" s="151"/>
      <c r="O58" s="150"/>
      <c r="P58" s="176"/>
      <c r="Q58" s="135"/>
      <c r="R58" s="135"/>
      <c r="S58" s="135"/>
      <c r="T58" s="94"/>
      <c r="U58" s="178"/>
      <c r="V58" s="127"/>
      <c r="W58" s="127"/>
      <c r="X58" s="127"/>
      <c r="Y58" s="127"/>
      <c r="Z58" s="132"/>
    </row>
    <row r="59" spans="1:26" s="188" customFormat="1" x14ac:dyDescent="0.25">
      <c r="A59" s="148">
        <v>18</v>
      </c>
      <c r="B59" s="145" t="s">
        <v>6</v>
      </c>
      <c r="C59" s="147">
        <v>2022</v>
      </c>
      <c r="D59" s="146">
        <v>30</v>
      </c>
      <c r="E59" s="145" t="s">
        <v>6</v>
      </c>
      <c r="F59" s="144">
        <v>2022</v>
      </c>
      <c r="G59" s="146"/>
      <c r="H59" s="139">
        <f>K59*13/30</f>
        <v>547.42566666666664</v>
      </c>
      <c r="I59" s="142" t="s">
        <v>220</v>
      </c>
      <c r="J59" s="142">
        <v>133.93</v>
      </c>
      <c r="K59" s="139">
        <f>ROUND($H$8*J59/$J$7,2)</f>
        <v>1263.29</v>
      </c>
      <c r="L59" s="140">
        <v>44348</v>
      </c>
      <c r="M59" s="142"/>
      <c r="N59" s="226"/>
      <c r="O59" s="140">
        <v>44730</v>
      </c>
      <c r="P59" s="142"/>
      <c r="Q59" s="142"/>
      <c r="R59" s="142"/>
      <c r="S59" s="142"/>
      <c r="T59" s="96"/>
      <c r="U59" s="138"/>
      <c r="V59" s="138"/>
      <c r="W59" s="138"/>
      <c r="X59" s="138"/>
      <c r="Y59" s="138"/>
      <c r="Z59" s="138"/>
    </row>
    <row r="61" spans="1:26" x14ac:dyDescent="0.3">
      <c r="P61" s="409" t="s">
        <v>211</v>
      </c>
      <c r="Q61" s="408">
        <f>SUM(Q7:Q46)</f>
        <v>44357.827000000005</v>
      </c>
      <c r="R61" s="408">
        <f>SUM(R7:R46)</f>
        <v>44343.369999999995</v>
      </c>
      <c r="S61" s="408">
        <f>SUM(S7:S46)</f>
        <v>-14.45699999999897</v>
      </c>
      <c r="T61" s="408">
        <f>SUM(T7:T46)</f>
        <v>13.05</v>
      </c>
    </row>
  </sheetData>
  <mergeCells count="4">
    <mergeCell ref="A5:C5"/>
    <mergeCell ref="D5:F5"/>
    <mergeCell ref="Q5:R5"/>
    <mergeCell ref="A6:G6"/>
  </mergeCells>
  <pageMargins left="0.19685039370078741" right="0.11811023622047245" top="0.74803149606299213" bottom="0.74803149606299213" header="0.31496062992125984" footer="0.31496062992125984"/>
  <pageSetup paperSize="8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B91"/>
  <sheetViews>
    <sheetView topLeftCell="A7" workbookViewId="0">
      <pane ySplit="1428" topLeftCell="A34" activePane="bottomLeft"/>
      <selection activeCell="B3" sqref="B3"/>
      <selection pane="bottomLeft" activeCell="H80" sqref="H80"/>
    </sheetView>
  </sheetViews>
  <sheetFormatPr baseColWidth="10" defaultRowHeight="13.8" x14ac:dyDescent="0.3"/>
  <cols>
    <col min="1" max="2" width="3" style="234" bestFit="1" customWidth="1"/>
    <col min="3" max="3" width="5" style="234" bestFit="1" customWidth="1"/>
    <col min="4" max="5" width="3" style="234" bestFit="1" customWidth="1"/>
    <col min="6" max="6" width="5" style="234" bestFit="1" customWidth="1"/>
    <col min="7" max="7" width="2.5546875" style="234" customWidth="1"/>
    <col min="8" max="8" width="9.33203125" style="234" customWidth="1"/>
    <col min="9" max="9" width="7" style="234" customWidth="1"/>
    <col min="10" max="10" width="9.6640625" style="234" customWidth="1"/>
    <col min="11" max="11" width="8.6640625" style="183" customWidth="1"/>
    <col min="12" max="12" width="11.5546875" style="183"/>
    <col min="13" max="13" width="11.5546875" style="234"/>
    <col min="14" max="14" width="9" style="234" customWidth="1"/>
    <col min="15" max="15" width="10.5546875" style="234" customWidth="1"/>
    <col min="16" max="16" width="21.5546875" style="234" bestFit="1" customWidth="1"/>
    <col min="17" max="17" width="11.5546875" style="234"/>
    <col min="18" max="20" width="9.6640625" style="234" customWidth="1"/>
    <col min="21" max="21" width="9.6640625" style="181" customWidth="1"/>
    <col min="22" max="22" width="9.33203125" style="233" customWidth="1"/>
    <col min="23" max="23" width="10.44140625" style="233" customWidth="1"/>
    <col min="24" max="24" width="21.5546875" style="235" bestFit="1" customWidth="1"/>
    <col min="25" max="25" width="11.5546875" style="235"/>
    <col min="26" max="16384" width="11.5546875" style="234"/>
  </cols>
  <sheetData>
    <row r="1" spans="1:28" s="26" customFormat="1" x14ac:dyDescent="0.25">
      <c r="B1" s="22" t="s">
        <v>129</v>
      </c>
      <c r="H1" s="232"/>
      <c r="I1" s="25"/>
      <c r="J1" s="25"/>
      <c r="K1" s="285"/>
      <c r="L1" s="183"/>
      <c r="M1" s="75" t="s">
        <v>130</v>
      </c>
      <c r="N1" s="232"/>
      <c r="O1" s="56"/>
      <c r="S1" s="56"/>
      <c r="X1" s="285"/>
      <c r="Y1" s="285"/>
    </row>
    <row r="2" spans="1:28" s="26" customFormat="1" ht="13.2" x14ac:dyDescent="0.25">
      <c r="B2" s="22" t="s">
        <v>187</v>
      </c>
      <c r="H2" s="232"/>
      <c r="I2" s="25"/>
      <c r="J2" s="25"/>
      <c r="K2" s="285"/>
      <c r="L2" s="55"/>
      <c r="N2" s="232"/>
      <c r="O2" s="56"/>
      <c r="S2" s="56"/>
      <c r="X2" s="285"/>
      <c r="Y2" s="285"/>
    </row>
    <row r="3" spans="1:28" x14ac:dyDescent="0.3">
      <c r="B3" s="181" t="s">
        <v>166</v>
      </c>
      <c r="C3" s="181"/>
      <c r="D3" s="181"/>
      <c r="E3" s="181"/>
      <c r="F3" s="181"/>
      <c r="G3" s="181"/>
      <c r="H3" s="181"/>
      <c r="I3" s="181"/>
      <c r="J3" s="181"/>
      <c r="K3" s="182"/>
    </row>
    <row r="5" spans="1:28" ht="14.4" thickBot="1" x14ac:dyDescent="0.35">
      <c r="A5" s="422"/>
      <c r="B5" s="422"/>
      <c r="C5" s="422"/>
      <c r="D5" s="422"/>
      <c r="E5" s="422"/>
      <c r="F5" s="422"/>
      <c r="G5" s="287"/>
      <c r="H5" s="69"/>
      <c r="I5" s="288"/>
      <c r="J5" s="288"/>
      <c r="K5" s="69"/>
      <c r="L5" s="288"/>
      <c r="M5" s="289"/>
      <c r="N5" s="239"/>
      <c r="O5" s="288"/>
      <c r="P5" s="287"/>
      <c r="Q5" s="423" t="s">
        <v>127</v>
      </c>
      <c r="R5" s="423"/>
      <c r="S5" s="239"/>
      <c r="T5" s="239"/>
      <c r="U5" s="239"/>
      <c r="V5" s="238"/>
      <c r="W5" s="238"/>
    </row>
    <row r="6" spans="1:28" ht="42" thickBot="1" x14ac:dyDescent="0.35">
      <c r="A6" s="424" t="s">
        <v>168</v>
      </c>
      <c r="B6" s="425"/>
      <c r="C6" s="425"/>
      <c r="D6" s="425"/>
      <c r="E6" s="425"/>
      <c r="F6" s="425"/>
      <c r="G6" s="426"/>
      <c r="H6" s="78" t="s">
        <v>1</v>
      </c>
      <c r="I6" s="79" t="s">
        <v>2</v>
      </c>
      <c r="J6" s="79" t="s">
        <v>3</v>
      </c>
      <c r="K6" s="78" t="s">
        <v>62</v>
      </c>
      <c r="L6" s="79" t="s">
        <v>0</v>
      </c>
      <c r="M6" s="78" t="s">
        <v>27</v>
      </c>
      <c r="N6" s="78" t="s">
        <v>61</v>
      </c>
      <c r="O6" s="79" t="s">
        <v>4</v>
      </c>
      <c r="P6" s="79" t="s">
        <v>76</v>
      </c>
      <c r="Q6" s="79" t="s">
        <v>83</v>
      </c>
      <c r="R6" s="78" t="s">
        <v>82</v>
      </c>
      <c r="S6" s="78" t="s">
        <v>96</v>
      </c>
      <c r="T6" s="78" t="s">
        <v>95</v>
      </c>
      <c r="U6" s="78" t="s">
        <v>116</v>
      </c>
      <c r="V6" s="165" t="s">
        <v>117</v>
      </c>
      <c r="W6" s="164" t="s">
        <v>137</v>
      </c>
      <c r="X6" s="219" t="s">
        <v>75</v>
      </c>
      <c r="Y6" s="219" t="s">
        <v>164</v>
      </c>
      <c r="Z6" s="242" t="s">
        <v>165</v>
      </c>
    </row>
    <row r="7" spans="1:28" s="183" customFormat="1" x14ac:dyDescent="0.25">
      <c r="A7" s="290">
        <v>1</v>
      </c>
      <c r="B7" s="207" t="s">
        <v>16</v>
      </c>
      <c r="C7" s="291">
        <v>2016</v>
      </c>
      <c r="D7" s="288">
        <v>30</v>
      </c>
      <c r="E7" s="207" t="s">
        <v>16</v>
      </c>
      <c r="F7" s="291">
        <v>2016</v>
      </c>
      <c r="G7" s="104"/>
      <c r="H7" s="292">
        <v>700</v>
      </c>
      <c r="I7" s="104" t="s">
        <v>160</v>
      </c>
      <c r="J7" s="104">
        <v>108.41</v>
      </c>
      <c r="K7" s="104"/>
      <c r="L7" s="293">
        <v>42461</v>
      </c>
      <c r="M7" s="103">
        <f>SUM(H7:H9)</f>
        <v>2100</v>
      </c>
      <c r="N7" s="104"/>
      <c r="O7" s="293">
        <v>42826</v>
      </c>
      <c r="P7" s="104" t="s">
        <v>89</v>
      </c>
      <c r="Q7" s="103">
        <f>M7</f>
        <v>2100</v>
      </c>
      <c r="R7" s="103">
        <v>2100</v>
      </c>
      <c r="S7" s="294">
        <f>R7-Q7</f>
        <v>0</v>
      </c>
      <c r="T7" s="104"/>
      <c r="U7" s="324">
        <v>2100</v>
      </c>
      <c r="V7" s="249"/>
      <c r="W7" s="249"/>
      <c r="X7" s="249"/>
      <c r="Y7" s="249"/>
      <c r="Z7" s="295"/>
    </row>
    <row r="8" spans="1:28" s="183" customFormat="1" x14ac:dyDescent="0.25">
      <c r="A8" s="296">
        <v>1</v>
      </c>
      <c r="B8" s="207" t="s">
        <v>17</v>
      </c>
      <c r="C8" s="291">
        <v>2016</v>
      </c>
      <c r="D8" s="288">
        <v>31</v>
      </c>
      <c r="E8" s="207" t="s">
        <v>17</v>
      </c>
      <c r="F8" s="291">
        <v>2016</v>
      </c>
      <c r="G8" s="104"/>
      <c r="H8" s="292">
        <v>700</v>
      </c>
      <c r="I8" s="104"/>
      <c r="J8" s="104"/>
      <c r="K8" s="104"/>
      <c r="L8" s="293">
        <v>42491</v>
      </c>
      <c r="M8" s="104"/>
      <c r="N8" s="104"/>
      <c r="O8" s="104"/>
      <c r="P8" s="104"/>
      <c r="Q8" s="104"/>
      <c r="R8" s="104"/>
      <c r="S8" s="104"/>
      <c r="T8" s="104"/>
      <c r="U8" s="325"/>
      <c r="V8" s="249"/>
      <c r="W8" s="249"/>
      <c r="X8" s="249"/>
      <c r="Y8" s="249"/>
      <c r="Z8" s="297"/>
    </row>
    <row r="9" spans="1:28" s="183" customFormat="1" x14ac:dyDescent="0.25">
      <c r="A9" s="296">
        <v>1</v>
      </c>
      <c r="B9" s="207" t="s">
        <v>6</v>
      </c>
      <c r="C9" s="291">
        <v>2016</v>
      </c>
      <c r="D9" s="288">
        <v>30</v>
      </c>
      <c r="E9" s="207" t="s">
        <v>6</v>
      </c>
      <c r="F9" s="291">
        <v>2016</v>
      </c>
      <c r="G9" s="104"/>
      <c r="H9" s="292">
        <v>700</v>
      </c>
      <c r="I9" s="104"/>
      <c r="J9" s="104"/>
      <c r="K9" s="104"/>
      <c r="L9" s="293">
        <v>42522</v>
      </c>
      <c r="M9" s="104"/>
      <c r="N9" s="104"/>
      <c r="O9" s="104"/>
      <c r="P9" s="104"/>
      <c r="Q9" s="104"/>
      <c r="R9" s="104"/>
      <c r="S9" s="104"/>
      <c r="T9" s="104"/>
      <c r="U9" s="325"/>
      <c r="V9" s="137"/>
      <c r="W9" s="137"/>
      <c r="X9" s="249"/>
      <c r="Y9" s="249"/>
      <c r="Z9" s="297"/>
    </row>
    <row r="10" spans="1:28" s="183" customFormat="1" x14ac:dyDescent="0.25">
      <c r="A10" s="296">
        <v>1</v>
      </c>
      <c r="B10" s="207" t="s">
        <v>10</v>
      </c>
      <c r="C10" s="291">
        <v>2016</v>
      </c>
      <c r="D10" s="288">
        <v>31</v>
      </c>
      <c r="E10" s="207" t="s">
        <v>10</v>
      </c>
      <c r="F10" s="291">
        <v>2016</v>
      </c>
      <c r="G10" s="104"/>
      <c r="H10" s="292">
        <v>700</v>
      </c>
      <c r="I10" s="104"/>
      <c r="J10" s="104"/>
      <c r="K10" s="104"/>
      <c r="L10" s="293">
        <v>42552</v>
      </c>
      <c r="M10" s="103">
        <f>SUM(H10:H12)</f>
        <v>2100</v>
      </c>
      <c r="N10" s="104"/>
      <c r="O10" s="293"/>
      <c r="P10" s="104" t="s">
        <v>88</v>
      </c>
      <c r="Q10" s="103">
        <f>M10</f>
        <v>2100</v>
      </c>
      <c r="R10" s="103">
        <v>2100</v>
      </c>
      <c r="S10" s="294">
        <f>R10-Q10</f>
        <v>0</v>
      </c>
      <c r="T10" s="104"/>
      <c r="U10" s="325"/>
      <c r="V10" s="136"/>
      <c r="W10" s="136"/>
      <c r="X10" s="249"/>
      <c r="Y10" s="249"/>
      <c r="Z10" s="297"/>
    </row>
    <row r="11" spans="1:28" s="183" customFormat="1" x14ac:dyDescent="0.25">
      <c r="A11" s="296">
        <v>1</v>
      </c>
      <c r="B11" s="207" t="s">
        <v>7</v>
      </c>
      <c r="C11" s="291">
        <v>2016</v>
      </c>
      <c r="D11" s="288">
        <v>31</v>
      </c>
      <c r="E11" s="207" t="s">
        <v>7</v>
      </c>
      <c r="F11" s="291">
        <v>2016</v>
      </c>
      <c r="G11" s="104"/>
      <c r="H11" s="292">
        <v>700</v>
      </c>
      <c r="I11" s="104"/>
      <c r="J11" s="104"/>
      <c r="K11" s="104"/>
      <c r="L11" s="293">
        <v>42583</v>
      </c>
      <c r="M11" s="104"/>
      <c r="N11" s="104"/>
      <c r="O11" s="104"/>
      <c r="P11" s="104"/>
      <c r="Q11" s="104"/>
      <c r="R11" s="104"/>
      <c r="S11" s="104"/>
      <c r="T11" s="104"/>
      <c r="U11" s="325"/>
      <c r="V11" s="249"/>
      <c r="W11" s="249"/>
      <c r="X11" s="249"/>
      <c r="Y11" s="249"/>
      <c r="Z11" s="297"/>
    </row>
    <row r="12" spans="1:28" s="183" customFormat="1" x14ac:dyDescent="0.25">
      <c r="A12" s="296">
        <v>1</v>
      </c>
      <c r="B12" s="207" t="s">
        <v>8</v>
      </c>
      <c r="C12" s="291">
        <v>2016</v>
      </c>
      <c r="D12" s="288">
        <v>30</v>
      </c>
      <c r="E12" s="207" t="s">
        <v>8</v>
      </c>
      <c r="F12" s="291">
        <v>2016</v>
      </c>
      <c r="G12" s="104"/>
      <c r="H12" s="292">
        <v>700</v>
      </c>
      <c r="I12" s="104"/>
      <c r="J12" s="104"/>
      <c r="K12" s="104"/>
      <c r="L12" s="293">
        <v>42614</v>
      </c>
      <c r="M12" s="104"/>
      <c r="N12" s="104"/>
      <c r="O12" s="104"/>
      <c r="P12" s="104"/>
      <c r="Q12" s="104"/>
      <c r="R12" s="104"/>
      <c r="S12" s="104"/>
      <c r="T12" s="104"/>
      <c r="U12" s="325"/>
      <c r="V12" s="278"/>
      <c r="W12" s="297"/>
      <c r="X12" s="249"/>
      <c r="Y12" s="249"/>
      <c r="Z12" s="297"/>
    </row>
    <row r="13" spans="1:28" s="183" customFormat="1" x14ac:dyDescent="0.25">
      <c r="A13" s="298">
        <v>1</v>
      </c>
      <c r="B13" s="218" t="s">
        <v>9</v>
      </c>
      <c r="C13" s="299">
        <v>2016</v>
      </c>
      <c r="D13" s="300">
        <v>31</v>
      </c>
      <c r="E13" s="218" t="s">
        <v>9</v>
      </c>
      <c r="F13" s="299">
        <v>2016</v>
      </c>
      <c r="G13" s="203"/>
      <c r="H13" s="292">
        <v>700</v>
      </c>
      <c r="I13" s="203"/>
      <c r="J13" s="203"/>
      <c r="K13" s="203"/>
      <c r="L13" s="301">
        <v>42644</v>
      </c>
      <c r="M13" s="294">
        <f>SUM(H13:H15)</f>
        <v>2100</v>
      </c>
      <c r="N13" s="302"/>
      <c r="O13" s="301"/>
      <c r="P13" s="203" t="s">
        <v>87</v>
      </c>
      <c r="Q13" s="294">
        <f>M13</f>
        <v>2100</v>
      </c>
      <c r="R13" s="294">
        <v>2100</v>
      </c>
      <c r="S13" s="294">
        <f>R13-Q13</f>
        <v>0</v>
      </c>
      <c r="T13" s="203"/>
      <c r="U13" s="326"/>
      <c r="V13" s="203"/>
      <c r="W13" s="203"/>
      <c r="X13" s="203"/>
      <c r="Y13" s="203"/>
      <c r="Z13" s="297"/>
    </row>
    <row r="14" spans="1:28" s="183" customFormat="1" x14ac:dyDescent="0.25">
      <c r="A14" s="296">
        <v>1</v>
      </c>
      <c r="B14" s="207" t="s">
        <v>11</v>
      </c>
      <c r="C14" s="291">
        <v>2016</v>
      </c>
      <c r="D14" s="288">
        <v>30</v>
      </c>
      <c r="E14" s="207" t="s">
        <v>11</v>
      </c>
      <c r="F14" s="291">
        <v>2016</v>
      </c>
      <c r="G14" s="104"/>
      <c r="H14" s="292">
        <v>700</v>
      </c>
      <c r="I14" s="104"/>
      <c r="J14" s="104"/>
      <c r="K14" s="104"/>
      <c r="L14" s="293">
        <v>42675</v>
      </c>
      <c r="M14" s="104"/>
      <c r="N14" s="104"/>
      <c r="O14" s="104"/>
      <c r="P14" s="104"/>
      <c r="Q14" s="104"/>
      <c r="R14" s="104"/>
      <c r="S14" s="104"/>
      <c r="T14" s="104"/>
      <c r="U14" s="104"/>
      <c r="V14" s="249"/>
      <c r="W14" s="249"/>
      <c r="X14" s="249"/>
      <c r="Y14" s="249"/>
      <c r="Z14" s="297"/>
    </row>
    <row r="15" spans="1:28" s="183" customFormat="1" ht="14.4" thickBot="1" x14ac:dyDescent="0.3">
      <c r="A15" s="303">
        <v>1</v>
      </c>
      <c r="B15" s="304" t="s">
        <v>12</v>
      </c>
      <c r="C15" s="305">
        <v>2016</v>
      </c>
      <c r="D15" s="306">
        <v>31</v>
      </c>
      <c r="E15" s="304" t="s">
        <v>12</v>
      </c>
      <c r="F15" s="305">
        <v>2016</v>
      </c>
      <c r="G15" s="109"/>
      <c r="H15" s="307">
        <v>700</v>
      </c>
      <c r="I15" s="109"/>
      <c r="J15" s="109"/>
      <c r="K15" s="109"/>
      <c r="L15" s="308">
        <v>42705</v>
      </c>
      <c r="M15" s="109"/>
      <c r="N15" s="109"/>
      <c r="O15" s="109"/>
      <c r="P15" s="109"/>
      <c r="Q15" s="109"/>
      <c r="R15" s="109"/>
      <c r="S15" s="109"/>
      <c r="T15" s="109"/>
      <c r="U15" s="309">
        <f>U7</f>
        <v>2100</v>
      </c>
      <c r="V15" s="310"/>
      <c r="W15" s="310"/>
      <c r="X15" s="109" t="s">
        <v>70</v>
      </c>
      <c r="Y15" s="311">
        <f>SUM(H7:H15)</f>
        <v>6300</v>
      </c>
      <c r="Z15" s="312">
        <f>R7+R10+R13</f>
        <v>6300</v>
      </c>
      <c r="AB15" s="285"/>
    </row>
    <row r="16" spans="1:28" s="183" customFormat="1" x14ac:dyDescent="0.25">
      <c r="A16" s="290">
        <v>1</v>
      </c>
      <c r="B16" s="313" t="s">
        <v>13</v>
      </c>
      <c r="C16" s="314">
        <v>2017</v>
      </c>
      <c r="D16" s="315">
        <v>31</v>
      </c>
      <c r="E16" s="313" t="s">
        <v>13</v>
      </c>
      <c r="F16" s="314">
        <v>2017</v>
      </c>
      <c r="G16" s="104"/>
      <c r="H16" s="292">
        <v>700</v>
      </c>
      <c r="I16" s="104"/>
      <c r="J16" s="104"/>
      <c r="K16" s="104"/>
      <c r="L16" s="293">
        <v>42736</v>
      </c>
      <c r="M16" s="103">
        <f>SUM(H16:H18)</f>
        <v>2100</v>
      </c>
      <c r="N16" s="104"/>
      <c r="O16" s="293"/>
      <c r="P16" s="103" t="s">
        <v>86</v>
      </c>
      <c r="Q16" s="103">
        <f>M16</f>
        <v>2100</v>
      </c>
      <c r="R16" s="103">
        <v>2100</v>
      </c>
      <c r="S16" s="294">
        <f>R16-Q16</f>
        <v>0</v>
      </c>
      <c r="T16" s="104"/>
      <c r="U16" s="325"/>
      <c r="V16" s="249"/>
      <c r="W16" s="249"/>
      <c r="X16" s="249"/>
      <c r="Y16" s="249"/>
      <c r="Z16" s="297"/>
    </row>
    <row r="17" spans="1:26" s="183" customFormat="1" x14ac:dyDescent="0.25">
      <c r="A17" s="296">
        <v>1</v>
      </c>
      <c r="B17" s="207" t="s">
        <v>14</v>
      </c>
      <c r="C17" s="314">
        <v>2017</v>
      </c>
      <c r="D17" s="288">
        <v>28</v>
      </c>
      <c r="E17" s="207" t="s">
        <v>14</v>
      </c>
      <c r="F17" s="314">
        <v>2017</v>
      </c>
      <c r="G17" s="104"/>
      <c r="H17" s="292">
        <v>700</v>
      </c>
      <c r="I17" s="104"/>
      <c r="J17" s="104"/>
      <c r="K17" s="104"/>
      <c r="L17" s="293">
        <v>42767</v>
      </c>
      <c r="M17" s="103"/>
      <c r="N17" s="104"/>
      <c r="O17" s="293"/>
      <c r="P17" s="103"/>
      <c r="Q17" s="103"/>
      <c r="R17" s="103"/>
      <c r="S17" s="294"/>
      <c r="T17" s="104"/>
      <c r="U17" s="325"/>
      <c r="V17" s="249"/>
      <c r="W17" s="249"/>
      <c r="X17" s="249"/>
      <c r="Y17" s="249"/>
      <c r="Z17" s="297"/>
    </row>
    <row r="18" spans="1:26" s="183" customFormat="1" x14ac:dyDescent="0.25">
      <c r="A18" s="296">
        <v>1</v>
      </c>
      <c r="B18" s="207" t="s">
        <v>15</v>
      </c>
      <c r="C18" s="314">
        <v>2017</v>
      </c>
      <c r="D18" s="288">
        <v>31</v>
      </c>
      <c r="E18" s="207" t="s">
        <v>15</v>
      </c>
      <c r="F18" s="314">
        <v>2017</v>
      </c>
      <c r="G18" s="104"/>
      <c r="H18" s="292">
        <v>700</v>
      </c>
      <c r="I18" s="104"/>
      <c r="J18" s="104"/>
      <c r="K18" s="104"/>
      <c r="L18" s="293">
        <v>42795</v>
      </c>
      <c r="M18" s="104"/>
      <c r="N18" s="104"/>
      <c r="O18" s="104"/>
      <c r="P18" s="104"/>
      <c r="Q18" s="104"/>
      <c r="R18" s="104"/>
      <c r="S18" s="104"/>
      <c r="T18" s="104"/>
      <c r="U18" s="325"/>
      <c r="V18" s="249"/>
      <c r="W18" s="249"/>
      <c r="X18" s="249"/>
      <c r="Y18" s="249"/>
      <c r="Z18" s="297"/>
    </row>
    <row r="19" spans="1:26" s="183" customFormat="1" x14ac:dyDescent="0.25">
      <c r="A19" s="316">
        <v>1</v>
      </c>
      <c r="B19" s="212" t="s">
        <v>16</v>
      </c>
      <c r="C19" s="317">
        <v>2017</v>
      </c>
      <c r="D19" s="318">
        <v>30</v>
      </c>
      <c r="E19" s="212" t="s">
        <v>16</v>
      </c>
      <c r="F19" s="317">
        <v>2017</v>
      </c>
      <c r="G19" s="202"/>
      <c r="H19" s="316">
        <f>K19</f>
        <v>703.23</v>
      </c>
      <c r="I19" s="202" t="s">
        <v>162</v>
      </c>
      <c r="J19" s="202">
        <v>108.91</v>
      </c>
      <c r="K19" s="202">
        <f>ROUND($H$8*J19/$J$7,2)</f>
        <v>703.23</v>
      </c>
      <c r="L19" s="319">
        <v>42826</v>
      </c>
      <c r="M19" s="320">
        <f>SUM(H19:H21)</f>
        <v>2109.69</v>
      </c>
      <c r="N19" s="321">
        <f>(M19/M16)-1</f>
        <v>4.6142857142856819E-3</v>
      </c>
      <c r="O19" s="319">
        <v>43191</v>
      </c>
      <c r="P19" s="202" t="s">
        <v>85</v>
      </c>
      <c r="Q19" s="320">
        <f>M19</f>
        <v>2109.69</v>
      </c>
      <c r="R19" s="320">
        <v>2100</v>
      </c>
      <c r="S19" s="320">
        <f>R19-Q19</f>
        <v>-9.6900000000000546</v>
      </c>
      <c r="T19" s="202"/>
      <c r="U19" s="327"/>
      <c r="V19" s="271"/>
      <c r="W19" s="271"/>
      <c r="X19" s="271"/>
      <c r="Y19" s="271"/>
      <c r="Z19" s="322"/>
    </row>
    <row r="20" spans="1:26" s="183" customFormat="1" x14ac:dyDescent="0.25">
      <c r="A20" s="296">
        <v>1</v>
      </c>
      <c r="B20" s="207" t="s">
        <v>17</v>
      </c>
      <c r="C20" s="314">
        <v>2017</v>
      </c>
      <c r="D20" s="288">
        <v>31</v>
      </c>
      <c r="E20" s="207" t="s">
        <v>17</v>
      </c>
      <c r="F20" s="314">
        <v>2017</v>
      </c>
      <c r="G20" s="104"/>
      <c r="H20" s="296">
        <v>703.23</v>
      </c>
      <c r="I20" s="104"/>
      <c r="J20" s="104"/>
      <c r="K20" s="104"/>
      <c r="L20" s="293">
        <v>42856</v>
      </c>
      <c r="M20" s="104"/>
      <c r="N20" s="104"/>
      <c r="O20" s="104"/>
      <c r="P20" s="104"/>
      <c r="Q20" s="104"/>
      <c r="R20" s="104"/>
      <c r="S20" s="104"/>
      <c r="T20" s="104"/>
      <c r="U20" s="325"/>
      <c r="V20" s="249"/>
      <c r="W20" s="249"/>
      <c r="X20" s="249"/>
      <c r="Y20" s="249"/>
      <c r="Z20" s="297"/>
    </row>
    <row r="21" spans="1:26" s="183" customFormat="1" x14ac:dyDescent="0.25">
      <c r="A21" s="296">
        <v>1</v>
      </c>
      <c r="B21" s="207" t="s">
        <v>6</v>
      </c>
      <c r="C21" s="314">
        <v>2017</v>
      </c>
      <c r="D21" s="288">
        <v>30</v>
      </c>
      <c r="E21" s="207" t="s">
        <v>6</v>
      </c>
      <c r="F21" s="314">
        <v>2017</v>
      </c>
      <c r="G21" s="104"/>
      <c r="H21" s="296">
        <v>703.23</v>
      </c>
      <c r="I21" s="104"/>
      <c r="J21" s="104"/>
      <c r="K21" s="104"/>
      <c r="L21" s="293">
        <v>42887</v>
      </c>
      <c r="M21" s="104"/>
      <c r="N21" s="104"/>
      <c r="O21" s="104"/>
      <c r="P21" s="104"/>
      <c r="Q21" s="104"/>
      <c r="R21" s="104"/>
      <c r="S21" s="104"/>
      <c r="T21" s="104"/>
      <c r="U21" s="325"/>
      <c r="V21" s="249"/>
      <c r="W21" s="249"/>
      <c r="X21" s="249"/>
      <c r="Y21" s="249"/>
      <c r="Z21" s="297"/>
    </row>
    <row r="22" spans="1:26" s="183" customFormat="1" x14ac:dyDescent="0.25">
      <c r="A22" s="296">
        <v>1</v>
      </c>
      <c r="B22" s="207" t="s">
        <v>10</v>
      </c>
      <c r="C22" s="314">
        <v>2017</v>
      </c>
      <c r="D22" s="288">
        <v>31</v>
      </c>
      <c r="E22" s="207" t="s">
        <v>10</v>
      </c>
      <c r="F22" s="314">
        <v>2017</v>
      </c>
      <c r="G22" s="104"/>
      <c r="H22" s="296">
        <v>703.23</v>
      </c>
      <c r="I22" s="104"/>
      <c r="J22" s="104"/>
      <c r="K22" s="104"/>
      <c r="L22" s="293">
        <v>42917</v>
      </c>
      <c r="M22" s="103">
        <f>SUM(H22:H24)</f>
        <v>2109.69</v>
      </c>
      <c r="N22" s="104"/>
      <c r="O22" s="293"/>
      <c r="P22" s="104" t="s">
        <v>81</v>
      </c>
      <c r="Q22" s="103">
        <f>M22</f>
        <v>2109.69</v>
      </c>
      <c r="R22" s="103">
        <v>2120.63</v>
      </c>
      <c r="S22" s="294">
        <f>R22-Q22</f>
        <v>10.940000000000055</v>
      </c>
      <c r="T22" s="104">
        <v>20.63</v>
      </c>
      <c r="U22" s="325">
        <v>20.63</v>
      </c>
      <c r="V22" s="137"/>
      <c r="W22" s="137"/>
      <c r="X22" s="249"/>
      <c r="Y22" s="249"/>
      <c r="Z22" s="297"/>
    </row>
    <row r="23" spans="1:26" s="183" customFormat="1" x14ac:dyDescent="0.25">
      <c r="A23" s="296">
        <v>1</v>
      </c>
      <c r="B23" s="207" t="s">
        <v>7</v>
      </c>
      <c r="C23" s="314">
        <v>2017</v>
      </c>
      <c r="D23" s="288">
        <v>31</v>
      </c>
      <c r="E23" s="207" t="s">
        <v>7</v>
      </c>
      <c r="F23" s="314">
        <v>2017</v>
      </c>
      <c r="G23" s="104"/>
      <c r="H23" s="296">
        <v>703.23</v>
      </c>
      <c r="I23" s="104"/>
      <c r="J23" s="104"/>
      <c r="K23" s="104"/>
      <c r="L23" s="293">
        <v>42948</v>
      </c>
      <c r="M23" s="104"/>
      <c r="N23" s="104"/>
      <c r="O23" s="104"/>
      <c r="P23" s="104"/>
      <c r="Q23" s="104"/>
      <c r="R23" s="104"/>
      <c r="S23" s="104"/>
      <c r="T23" s="104"/>
      <c r="U23" s="325"/>
      <c r="V23" s="136"/>
      <c r="W23" s="136"/>
      <c r="X23" s="249"/>
      <c r="Y23" s="249"/>
      <c r="Z23" s="297"/>
    </row>
    <row r="24" spans="1:26" s="183" customFormat="1" x14ac:dyDescent="0.25">
      <c r="A24" s="296">
        <v>1</v>
      </c>
      <c r="B24" s="207" t="s">
        <v>8</v>
      </c>
      <c r="C24" s="314">
        <v>2017</v>
      </c>
      <c r="D24" s="288">
        <v>30</v>
      </c>
      <c r="E24" s="207" t="s">
        <v>8</v>
      </c>
      <c r="F24" s="314">
        <v>2017</v>
      </c>
      <c r="G24" s="104"/>
      <c r="H24" s="296">
        <v>703.23</v>
      </c>
      <c r="I24" s="104"/>
      <c r="J24" s="104"/>
      <c r="K24" s="104"/>
      <c r="L24" s="293">
        <v>42979</v>
      </c>
      <c r="M24" s="104"/>
      <c r="N24" s="104"/>
      <c r="O24" s="104"/>
      <c r="P24" s="104"/>
      <c r="Q24" s="104"/>
      <c r="R24" s="104"/>
      <c r="S24" s="104"/>
      <c r="T24" s="104"/>
      <c r="U24" s="325"/>
      <c r="V24" s="137"/>
      <c r="W24" s="137"/>
      <c r="X24" s="249"/>
      <c r="Y24" s="249"/>
      <c r="Z24" s="297"/>
    </row>
    <row r="25" spans="1:26" s="183" customFormat="1" x14ac:dyDescent="0.25">
      <c r="A25" s="298">
        <v>1</v>
      </c>
      <c r="B25" s="218" t="s">
        <v>9</v>
      </c>
      <c r="C25" s="314">
        <v>2017</v>
      </c>
      <c r="D25" s="300">
        <v>31</v>
      </c>
      <c r="E25" s="218" t="s">
        <v>9</v>
      </c>
      <c r="F25" s="314">
        <v>2017</v>
      </c>
      <c r="G25" s="203"/>
      <c r="H25" s="296">
        <v>703.23</v>
      </c>
      <c r="I25" s="203"/>
      <c r="J25" s="203"/>
      <c r="K25" s="203"/>
      <c r="L25" s="301">
        <v>43009</v>
      </c>
      <c r="M25" s="294">
        <f>SUM(H25:H27)</f>
        <v>2109.69</v>
      </c>
      <c r="N25" s="302"/>
      <c r="O25" s="301"/>
      <c r="P25" s="203" t="s">
        <v>77</v>
      </c>
      <c r="Q25" s="294">
        <f>M25</f>
        <v>2109.69</v>
      </c>
      <c r="R25" s="294">
        <v>2120.63</v>
      </c>
      <c r="S25" s="294">
        <f>R25-Q25</f>
        <v>10.940000000000055</v>
      </c>
      <c r="T25" s="203"/>
      <c r="U25" s="326"/>
      <c r="V25" s="203"/>
      <c r="W25" s="203"/>
      <c r="X25" s="203"/>
      <c r="Y25" s="203"/>
      <c r="Z25" s="297"/>
    </row>
    <row r="26" spans="1:26" s="183" customFormat="1" x14ac:dyDescent="0.25">
      <c r="A26" s="296">
        <v>1</v>
      </c>
      <c r="B26" s="207" t="s">
        <v>11</v>
      </c>
      <c r="C26" s="314">
        <v>2017</v>
      </c>
      <c r="D26" s="288">
        <v>30</v>
      </c>
      <c r="E26" s="207" t="s">
        <v>11</v>
      </c>
      <c r="F26" s="314">
        <v>2017</v>
      </c>
      <c r="G26" s="104"/>
      <c r="H26" s="296">
        <v>703.23</v>
      </c>
      <c r="I26" s="104"/>
      <c r="J26" s="104"/>
      <c r="K26" s="104"/>
      <c r="L26" s="293">
        <v>43040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37"/>
      <c r="W26" s="137"/>
      <c r="X26" s="249"/>
      <c r="Y26" s="249"/>
      <c r="Z26" s="297"/>
    </row>
    <row r="27" spans="1:26" s="183" customFormat="1" ht="14.4" thickBot="1" x14ac:dyDescent="0.3">
      <c r="A27" s="303">
        <v>1</v>
      </c>
      <c r="B27" s="304" t="s">
        <v>12</v>
      </c>
      <c r="C27" s="305">
        <v>2017</v>
      </c>
      <c r="D27" s="306">
        <v>31</v>
      </c>
      <c r="E27" s="304" t="s">
        <v>12</v>
      </c>
      <c r="F27" s="305">
        <v>2017</v>
      </c>
      <c r="G27" s="109"/>
      <c r="H27" s="303">
        <v>703.23</v>
      </c>
      <c r="I27" s="109"/>
      <c r="J27" s="109"/>
      <c r="K27" s="109"/>
      <c r="L27" s="308">
        <v>43070</v>
      </c>
      <c r="M27" s="109"/>
      <c r="N27" s="109"/>
      <c r="O27" s="109"/>
      <c r="P27" s="109"/>
      <c r="Q27" s="109"/>
      <c r="R27" s="109"/>
      <c r="S27" s="109"/>
      <c r="T27" s="109"/>
      <c r="U27" s="328">
        <v>2120.63</v>
      </c>
      <c r="V27" s="310"/>
      <c r="W27" s="310"/>
      <c r="X27" s="109" t="s">
        <v>72</v>
      </c>
      <c r="Y27" s="107">
        <f>SUM(H16:H27)</f>
        <v>8429.0699999999979</v>
      </c>
      <c r="Z27" s="312">
        <f>R16+R19+R22+R25+T22</f>
        <v>8461.89</v>
      </c>
    </row>
    <row r="28" spans="1:26" s="183" customFormat="1" x14ac:dyDescent="0.25">
      <c r="A28" s="296">
        <v>1</v>
      </c>
      <c r="B28" s="207" t="s">
        <v>13</v>
      </c>
      <c r="C28" s="291">
        <v>2018</v>
      </c>
      <c r="D28" s="288">
        <v>31</v>
      </c>
      <c r="E28" s="207" t="s">
        <v>13</v>
      </c>
      <c r="F28" s="291">
        <v>2018</v>
      </c>
      <c r="G28" s="104"/>
      <c r="H28" s="296">
        <v>703.23</v>
      </c>
      <c r="I28" s="104"/>
      <c r="J28" s="104"/>
      <c r="K28" s="104"/>
      <c r="L28" s="293">
        <v>43101</v>
      </c>
      <c r="M28" s="103">
        <f>SUM(H28:H30)</f>
        <v>2109.69</v>
      </c>
      <c r="N28" s="104"/>
      <c r="O28" s="293"/>
      <c r="P28" s="103" t="s">
        <v>84</v>
      </c>
      <c r="Q28" s="103">
        <f>M28</f>
        <v>2109.69</v>
      </c>
      <c r="R28" s="103">
        <v>2120.63</v>
      </c>
      <c r="S28" s="294">
        <f>R28-Q28</f>
        <v>10.940000000000055</v>
      </c>
      <c r="T28" s="104">
        <v>23.96</v>
      </c>
      <c r="U28" s="325"/>
      <c r="V28" s="249"/>
      <c r="W28" s="249"/>
      <c r="X28" s="249"/>
      <c r="Y28" s="249"/>
      <c r="Z28" s="297"/>
    </row>
    <row r="29" spans="1:26" s="183" customFormat="1" x14ac:dyDescent="0.25">
      <c r="A29" s="296">
        <v>1</v>
      </c>
      <c r="B29" s="207" t="s">
        <v>14</v>
      </c>
      <c r="C29" s="291">
        <v>2018</v>
      </c>
      <c r="D29" s="288">
        <v>28</v>
      </c>
      <c r="E29" s="207" t="s">
        <v>14</v>
      </c>
      <c r="F29" s="291">
        <v>2018</v>
      </c>
      <c r="G29" s="104"/>
      <c r="H29" s="296">
        <v>703.23</v>
      </c>
      <c r="I29" s="104"/>
      <c r="J29" s="104"/>
      <c r="K29" s="104"/>
      <c r="L29" s="293">
        <v>43132</v>
      </c>
      <c r="M29" s="103"/>
      <c r="N29" s="104"/>
      <c r="O29" s="293"/>
      <c r="P29" s="103"/>
      <c r="Q29" s="103"/>
      <c r="R29" s="103"/>
      <c r="S29" s="294"/>
      <c r="T29" s="104"/>
      <c r="U29" s="325"/>
      <c r="V29" s="249"/>
      <c r="W29" s="249"/>
      <c r="X29" s="249"/>
      <c r="Y29" s="249"/>
      <c r="Z29" s="297"/>
    </row>
    <row r="30" spans="1:26" s="183" customFormat="1" x14ac:dyDescent="0.25">
      <c r="A30" s="296">
        <v>1</v>
      </c>
      <c r="B30" s="207" t="s">
        <v>15</v>
      </c>
      <c r="C30" s="291">
        <v>2018</v>
      </c>
      <c r="D30" s="288">
        <v>31</v>
      </c>
      <c r="E30" s="207" t="s">
        <v>15</v>
      </c>
      <c r="F30" s="291">
        <v>2018</v>
      </c>
      <c r="G30" s="104"/>
      <c r="H30" s="296">
        <v>703.23</v>
      </c>
      <c r="I30" s="104"/>
      <c r="J30" s="104"/>
      <c r="K30" s="104"/>
      <c r="L30" s="293">
        <v>43160</v>
      </c>
      <c r="M30" s="104"/>
      <c r="N30" s="104"/>
      <c r="O30" s="104"/>
      <c r="P30" s="104"/>
      <c r="Q30" s="104"/>
      <c r="R30" s="104"/>
      <c r="S30" s="104"/>
      <c r="T30" s="104"/>
      <c r="U30" s="325"/>
      <c r="V30" s="249"/>
      <c r="W30" s="249"/>
      <c r="X30" s="249"/>
      <c r="Y30" s="249"/>
      <c r="Z30" s="297"/>
    </row>
    <row r="31" spans="1:26" s="183" customFormat="1" x14ac:dyDescent="0.25">
      <c r="A31" s="316">
        <v>1</v>
      </c>
      <c r="B31" s="212" t="s">
        <v>16</v>
      </c>
      <c r="C31" s="323">
        <v>2018</v>
      </c>
      <c r="D31" s="318">
        <v>30</v>
      </c>
      <c r="E31" s="212" t="s">
        <v>16</v>
      </c>
      <c r="F31" s="323">
        <v>2018</v>
      </c>
      <c r="G31" s="202"/>
      <c r="H31" s="316">
        <f>K31</f>
        <v>718.85</v>
      </c>
      <c r="I31" s="202" t="s">
        <v>161</v>
      </c>
      <c r="J31" s="202">
        <v>111.33</v>
      </c>
      <c r="K31" s="202">
        <f>ROUND($H$8*J31/$J$7,2)</f>
        <v>718.85</v>
      </c>
      <c r="L31" s="319">
        <v>43191</v>
      </c>
      <c r="M31" s="320">
        <f>SUM(H31:H33)</f>
        <v>2156.5500000000002</v>
      </c>
      <c r="N31" s="321">
        <f>(M31/M28)-1</f>
        <v>2.2211794149851416E-2</v>
      </c>
      <c r="O31" s="319">
        <v>43556</v>
      </c>
      <c r="P31" s="202" t="s">
        <v>78</v>
      </c>
      <c r="Q31" s="320">
        <f>M31</f>
        <v>2156.5500000000002</v>
      </c>
      <c r="R31" s="202">
        <v>2120.63</v>
      </c>
      <c r="S31" s="320">
        <f>R31-Q31</f>
        <v>-35.920000000000073</v>
      </c>
      <c r="T31" s="202"/>
      <c r="U31" s="327"/>
      <c r="V31" s="271"/>
      <c r="W31" s="271"/>
      <c r="X31" s="271"/>
      <c r="Y31" s="271"/>
      <c r="Z31" s="322"/>
    </row>
    <row r="32" spans="1:26" s="183" customFormat="1" x14ac:dyDescent="0.25">
      <c r="A32" s="296">
        <v>1</v>
      </c>
      <c r="B32" s="207" t="s">
        <v>17</v>
      </c>
      <c r="C32" s="291">
        <v>2018</v>
      </c>
      <c r="D32" s="288">
        <v>31</v>
      </c>
      <c r="E32" s="207" t="s">
        <v>17</v>
      </c>
      <c r="F32" s="291">
        <v>2018</v>
      </c>
      <c r="G32" s="104"/>
      <c r="H32" s="292">
        <v>718.85</v>
      </c>
      <c r="I32" s="104"/>
      <c r="J32" s="104"/>
      <c r="K32" s="104"/>
      <c r="L32" s="293">
        <v>43221</v>
      </c>
      <c r="M32" s="104"/>
      <c r="N32" s="104"/>
      <c r="O32" s="104"/>
      <c r="P32" s="104"/>
      <c r="Q32" s="104"/>
      <c r="R32" s="104"/>
      <c r="S32" s="104"/>
      <c r="T32" s="104"/>
      <c r="U32" s="325"/>
      <c r="V32" s="249"/>
      <c r="W32" s="249"/>
      <c r="X32" s="249"/>
      <c r="Y32" s="249"/>
      <c r="Z32" s="297"/>
    </row>
    <row r="33" spans="1:26" s="183" customFormat="1" x14ac:dyDescent="0.25">
      <c r="A33" s="296">
        <v>1</v>
      </c>
      <c r="B33" s="207" t="s">
        <v>6</v>
      </c>
      <c r="C33" s="291">
        <v>2018</v>
      </c>
      <c r="D33" s="288">
        <v>30</v>
      </c>
      <c r="E33" s="207" t="s">
        <v>6</v>
      </c>
      <c r="F33" s="291">
        <v>2018</v>
      </c>
      <c r="G33" s="104"/>
      <c r="H33" s="292">
        <v>718.85</v>
      </c>
      <c r="I33" s="104"/>
      <c r="J33" s="104"/>
      <c r="K33" s="104"/>
      <c r="L33" s="293">
        <v>43252</v>
      </c>
      <c r="M33" s="104"/>
      <c r="N33" s="104"/>
      <c r="O33" s="104"/>
      <c r="P33" s="104"/>
      <c r="Q33" s="104"/>
      <c r="R33" s="104"/>
      <c r="S33" s="104"/>
      <c r="T33" s="104"/>
      <c r="U33" s="325"/>
      <c r="V33" s="278"/>
      <c r="W33" s="278"/>
      <c r="X33" s="249"/>
      <c r="Y33" s="249"/>
      <c r="Z33" s="297"/>
    </row>
    <row r="34" spans="1:26" s="183" customFormat="1" x14ac:dyDescent="0.25">
      <c r="A34" s="296">
        <v>1</v>
      </c>
      <c r="B34" s="207" t="s">
        <v>10</v>
      </c>
      <c r="C34" s="291">
        <v>2018</v>
      </c>
      <c r="D34" s="288">
        <v>31</v>
      </c>
      <c r="E34" s="207" t="s">
        <v>10</v>
      </c>
      <c r="F34" s="291">
        <v>2018</v>
      </c>
      <c r="G34" s="104"/>
      <c r="H34" s="292">
        <v>718.85</v>
      </c>
      <c r="I34" s="104"/>
      <c r="J34" s="104"/>
      <c r="K34" s="104"/>
      <c r="L34" s="293">
        <v>43282</v>
      </c>
      <c r="M34" s="103">
        <f>SUM(H34:H36)</f>
        <v>2156.5500000000002</v>
      </c>
      <c r="N34" s="104"/>
      <c r="O34" s="293"/>
      <c r="P34" s="104" t="s">
        <v>79</v>
      </c>
      <c r="Q34" s="103">
        <f>M34</f>
        <v>2156.5500000000002</v>
      </c>
      <c r="R34" s="103">
        <v>2148.9899999999998</v>
      </c>
      <c r="S34" s="294">
        <f>R34-Q34</f>
        <v>-7.5600000000004002</v>
      </c>
      <c r="T34" s="104">
        <v>28.36</v>
      </c>
      <c r="U34" s="325">
        <v>28.36</v>
      </c>
      <c r="V34" s="136"/>
      <c r="W34" s="136"/>
      <c r="X34" s="249"/>
      <c r="Y34" s="249"/>
      <c r="Z34" s="297"/>
    </row>
    <row r="35" spans="1:26" s="183" customFormat="1" x14ac:dyDescent="0.25">
      <c r="A35" s="296">
        <v>1</v>
      </c>
      <c r="B35" s="207" t="s">
        <v>7</v>
      </c>
      <c r="C35" s="291">
        <v>2018</v>
      </c>
      <c r="D35" s="288">
        <v>31</v>
      </c>
      <c r="E35" s="207" t="s">
        <v>7</v>
      </c>
      <c r="F35" s="291">
        <v>2018</v>
      </c>
      <c r="G35" s="104"/>
      <c r="H35" s="292">
        <v>718.85</v>
      </c>
      <c r="I35" s="104"/>
      <c r="J35" s="104"/>
      <c r="K35" s="104"/>
      <c r="L35" s="293">
        <v>43313</v>
      </c>
      <c r="M35" s="104"/>
      <c r="N35" s="104"/>
      <c r="O35" s="104"/>
      <c r="P35" s="104"/>
      <c r="Q35" s="104"/>
      <c r="R35" s="104"/>
      <c r="S35" s="104"/>
      <c r="T35" s="104"/>
      <c r="U35" s="325"/>
      <c r="V35" s="249"/>
      <c r="W35" s="249"/>
      <c r="X35" s="249"/>
      <c r="Y35" s="249"/>
      <c r="Z35" s="297"/>
    </row>
    <row r="36" spans="1:26" s="183" customFormat="1" x14ac:dyDescent="0.25">
      <c r="A36" s="296">
        <v>1</v>
      </c>
      <c r="B36" s="207" t="s">
        <v>8</v>
      </c>
      <c r="C36" s="291">
        <v>2018</v>
      </c>
      <c r="D36" s="288">
        <v>30</v>
      </c>
      <c r="E36" s="207" t="s">
        <v>8</v>
      </c>
      <c r="F36" s="291">
        <v>2018</v>
      </c>
      <c r="G36" s="104"/>
      <c r="H36" s="292">
        <v>718.85</v>
      </c>
      <c r="I36" s="104"/>
      <c r="J36" s="104"/>
      <c r="K36" s="104"/>
      <c r="L36" s="293">
        <v>43344</v>
      </c>
      <c r="M36" s="104"/>
      <c r="N36" s="104"/>
      <c r="O36" s="104"/>
      <c r="P36" s="104"/>
      <c r="Q36" s="104"/>
      <c r="R36" s="104"/>
      <c r="S36" s="103"/>
      <c r="T36" s="104"/>
      <c r="U36" s="325"/>
      <c r="V36" s="278"/>
      <c r="W36" s="278"/>
      <c r="X36" s="249"/>
      <c r="Y36" s="249"/>
      <c r="Z36" s="297"/>
    </row>
    <row r="37" spans="1:26" s="183" customFormat="1" x14ac:dyDescent="0.25">
      <c r="A37" s="298">
        <v>1</v>
      </c>
      <c r="B37" s="218" t="s">
        <v>9</v>
      </c>
      <c r="C37" s="291">
        <v>2018</v>
      </c>
      <c r="D37" s="300">
        <v>31</v>
      </c>
      <c r="E37" s="218" t="s">
        <v>9</v>
      </c>
      <c r="F37" s="291">
        <v>2018</v>
      </c>
      <c r="G37" s="203"/>
      <c r="H37" s="292">
        <v>718.85</v>
      </c>
      <c r="I37" s="203"/>
      <c r="J37" s="203"/>
      <c r="K37" s="203"/>
      <c r="L37" s="301">
        <v>43374</v>
      </c>
      <c r="M37" s="294">
        <f>SUM(H37:H39)</f>
        <v>2156.5500000000002</v>
      </c>
      <c r="N37" s="302"/>
      <c r="O37" s="301"/>
      <c r="P37" s="203" t="s">
        <v>80</v>
      </c>
      <c r="Q37" s="294">
        <f>M37</f>
        <v>2156.5500000000002</v>
      </c>
      <c r="R37" s="294">
        <v>2148.9899999999998</v>
      </c>
      <c r="S37" s="294">
        <f>R37-Q37</f>
        <v>-7.5600000000004002</v>
      </c>
      <c r="T37" s="203"/>
      <c r="U37" s="326"/>
      <c r="V37" s="203"/>
      <c r="W37" s="203"/>
      <c r="X37" s="203"/>
      <c r="Y37" s="203"/>
      <c r="Z37" s="297"/>
    </row>
    <row r="38" spans="1:26" s="183" customFormat="1" x14ac:dyDescent="0.25">
      <c r="A38" s="296">
        <v>1</v>
      </c>
      <c r="B38" s="207" t="s">
        <v>11</v>
      </c>
      <c r="C38" s="291">
        <v>2018</v>
      </c>
      <c r="D38" s="288">
        <v>30</v>
      </c>
      <c r="E38" s="207" t="s">
        <v>11</v>
      </c>
      <c r="F38" s="291">
        <v>2018</v>
      </c>
      <c r="G38" s="104"/>
      <c r="H38" s="292">
        <v>718.85</v>
      </c>
      <c r="I38" s="104"/>
      <c r="J38" s="104"/>
      <c r="K38" s="104"/>
      <c r="L38" s="293">
        <v>43405</v>
      </c>
      <c r="M38" s="104"/>
      <c r="N38" s="104"/>
      <c r="O38" s="104"/>
      <c r="P38" s="104"/>
      <c r="Q38" s="104"/>
      <c r="R38" s="104"/>
      <c r="S38" s="104"/>
      <c r="T38" s="104"/>
      <c r="U38" s="104"/>
      <c r="V38" s="137"/>
      <c r="W38" s="137"/>
      <c r="X38" s="249"/>
      <c r="Y38" s="249"/>
      <c r="Z38" s="297"/>
    </row>
    <row r="39" spans="1:26" s="183" customFormat="1" ht="14.4" thickBot="1" x14ac:dyDescent="0.3">
      <c r="A39" s="303">
        <v>1</v>
      </c>
      <c r="B39" s="304" t="s">
        <v>12</v>
      </c>
      <c r="C39" s="305">
        <v>2018</v>
      </c>
      <c r="D39" s="306">
        <v>31</v>
      </c>
      <c r="E39" s="304" t="s">
        <v>12</v>
      </c>
      <c r="F39" s="305">
        <v>2018</v>
      </c>
      <c r="G39" s="109"/>
      <c r="H39" s="307">
        <v>718.85</v>
      </c>
      <c r="I39" s="109"/>
      <c r="J39" s="109"/>
      <c r="K39" s="109"/>
      <c r="L39" s="308">
        <v>43435</v>
      </c>
      <c r="M39" s="109"/>
      <c r="N39" s="109"/>
      <c r="O39" s="109"/>
      <c r="P39" s="109"/>
      <c r="Q39" s="109"/>
      <c r="R39" s="109"/>
      <c r="S39" s="109"/>
      <c r="T39" s="109"/>
      <c r="U39" s="328">
        <v>2148.9899999999998</v>
      </c>
      <c r="V39" s="310"/>
      <c r="W39" s="310"/>
      <c r="X39" s="109" t="s">
        <v>74</v>
      </c>
      <c r="Y39" s="107">
        <f>SUM(H28:H39)</f>
        <v>8579.340000000002</v>
      </c>
      <c r="Z39" s="312">
        <f>R28+R31+R34+R37+T28+T34</f>
        <v>8591.56</v>
      </c>
    </row>
    <row r="40" spans="1:26" s="183" customFormat="1" x14ac:dyDescent="0.25">
      <c r="A40" s="296">
        <v>1</v>
      </c>
      <c r="B40" s="207" t="s">
        <v>13</v>
      </c>
      <c r="C40" s="291">
        <v>2019</v>
      </c>
      <c r="D40" s="288">
        <v>31</v>
      </c>
      <c r="E40" s="207" t="s">
        <v>13</v>
      </c>
      <c r="F40" s="291">
        <v>2019</v>
      </c>
      <c r="G40" s="104"/>
      <c r="H40" s="292">
        <v>718.85</v>
      </c>
      <c r="I40" s="104"/>
      <c r="J40" s="104"/>
      <c r="K40" s="104"/>
      <c r="L40" s="293">
        <v>43466</v>
      </c>
      <c r="M40" s="103">
        <f>SUM(H40:H42)</f>
        <v>2156.5500000000002</v>
      </c>
      <c r="N40" s="104"/>
      <c r="O40" s="293"/>
      <c r="P40" s="103" t="s">
        <v>140</v>
      </c>
      <c r="Q40" s="103">
        <f>M40</f>
        <v>2156.5500000000002</v>
      </c>
      <c r="R40" s="103">
        <v>2148.9899999999998</v>
      </c>
      <c r="S40" s="294">
        <f>R40-Q40</f>
        <v>-7.5600000000004002</v>
      </c>
      <c r="T40" s="104"/>
      <c r="U40" s="325"/>
      <c r="V40" s="249"/>
      <c r="W40" s="249"/>
      <c r="X40" s="249"/>
      <c r="Y40" s="249"/>
      <c r="Z40" s="297"/>
    </row>
    <row r="41" spans="1:26" s="183" customFormat="1" x14ac:dyDescent="0.25">
      <c r="A41" s="296">
        <v>1</v>
      </c>
      <c r="B41" s="207" t="s">
        <v>14</v>
      </c>
      <c r="C41" s="291">
        <v>2019</v>
      </c>
      <c r="D41" s="288">
        <v>28</v>
      </c>
      <c r="E41" s="207" t="s">
        <v>14</v>
      </c>
      <c r="F41" s="291">
        <v>2019</v>
      </c>
      <c r="G41" s="104"/>
      <c r="H41" s="292">
        <v>718.85</v>
      </c>
      <c r="I41" s="104"/>
      <c r="J41" s="104"/>
      <c r="K41" s="104"/>
      <c r="L41" s="293">
        <v>43497</v>
      </c>
      <c r="M41" s="103"/>
      <c r="N41" s="104"/>
      <c r="O41" s="293"/>
      <c r="P41" s="103"/>
      <c r="Q41" s="103"/>
      <c r="R41" s="103"/>
      <c r="S41" s="294"/>
      <c r="T41" s="104"/>
      <c r="U41" s="325"/>
      <c r="V41" s="249"/>
      <c r="W41" s="249"/>
      <c r="X41" s="249"/>
      <c r="Y41" s="249"/>
      <c r="Z41" s="297"/>
    </row>
    <row r="42" spans="1:26" s="183" customFormat="1" x14ac:dyDescent="0.25">
      <c r="A42" s="296">
        <v>1</v>
      </c>
      <c r="B42" s="207" t="s">
        <v>15</v>
      </c>
      <c r="C42" s="291">
        <v>2019</v>
      </c>
      <c r="D42" s="288">
        <v>31</v>
      </c>
      <c r="E42" s="207" t="s">
        <v>15</v>
      </c>
      <c r="F42" s="291">
        <v>2019</v>
      </c>
      <c r="G42" s="104"/>
      <c r="H42" s="292">
        <v>718.85</v>
      </c>
      <c r="I42" s="104"/>
      <c r="J42" s="104"/>
      <c r="K42" s="104"/>
      <c r="L42" s="293">
        <v>43525</v>
      </c>
      <c r="M42" s="104"/>
      <c r="N42" s="104"/>
      <c r="O42" s="104"/>
      <c r="P42" s="104"/>
      <c r="Q42" s="104"/>
      <c r="R42" s="104"/>
      <c r="S42" s="104"/>
      <c r="T42" s="104"/>
      <c r="U42" s="325"/>
      <c r="V42" s="249"/>
      <c r="W42" s="249"/>
      <c r="X42" s="249"/>
      <c r="Y42" s="249"/>
      <c r="Z42" s="297"/>
    </row>
    <row r="43" spans="1:26" s="183" customFormat="1" x14ac:dyDescent="0.25">
      <c r="A43" s="316">
        <v>1</v>
      </c>
      <c r="B43" s="212" t="s">
        <v>16</v>
      </c>
      <c r="C43" s="323">
        <v>2019</v>
      </c>
      <c r="D43" s="318">
        <v>30</v>
      </c>
      <c r="E43" s="212" t="s">
        <v>16</v>
      </c>
      <c r="F43" s="323">
        <v>2019</v>
      </c>
      <c r="G43" s="202"/>
      <c r="H43" s="369">
        <f>K43</f>
        <v>736.48</v>
      </c>
      <c r="I43" s="202" t="s">
        <v>163</v>
      </c>
      <c r="J43" s="202">
        <v>114.06</v>
      </c>
      <c r="K43" s="320">
        <f>ROUND($H$8*J43/$J$7,2)</f>
        <v>736.48</v>
      </c>
      <c r="L43" s="319">
        <v>43556</v>
      </c>
      <c r="M43" s="320">
        <f>SUM(H43:H45)</f>
        <v>2209.44</v>
      </c>
      <c r="N43" s="321">
        <f>(M43/M40)-1</f>
        <v>2.4525283438825873E-2</v>
      </c>
      <c r="O43" s="319">
        <v>43922</v>
      </c>
      <c r="P43" s="202" t="s">
        <v>121</v>
      </c>
      <c r="Q43" s="320">
        <f>M43</f>
        <v>2209.44</v>
      </c>
      <c r="R43" s="320">
        <v>2148.9899999999998</v>
      </c>
      <c r="S43" s="320">
        <f>R43-Q43</f>
        <v>-60.450000000000273</v>
      </c>
      <c r="T43" s="202">
        <v>22.97</v>
      </c>
      <c r="U43" s="327">
        <v>60.45</v>
      </c>
      <c r="V43" s="271"/>
      <c r="W43" s="271"/>
      <c r="X43" s="271"/>
      <c r="Y43" s="271"/>
      <c r="Z43" s="322"/>
    </row>
    <row r="44" spans="1:26" s="183" customFormat="1" x14ac:dyDescent="0.25">
      <c r="A44" s="296">
        <v>1</v>
      </c>
      <c r="B44" s="207" t="s">
        <v>17</v>
      </c>
      <c r="C44" s="291">
        <v>2019</v>
      </c>
      <c r="D44" s="288">
        <v>31</v>
      </c>
      <c r="E44" s="207" t="s">
        <v>17</v>
      </c>
      <c r="F44" s="291">
        <v>2019</v>
      </c>
      <c r="G44" s="104"/>
      <c r="H44" s="292">
        <v>736.48</v>
      </c>
      <c r="I44" s="104"/>
      <c r="J44" s="104"/>
      <c r="K44" s="104"/>
      <c r="L44" s="293">
        <v>43586</v>
      </c>
      <c r="M44" s="104"/>
      <c r="N44" s="104"/>
      <c r="O44" s="104"/>
      <c r="P44" s="104"/>
      <c r="Q44" s="104"/>
      <c r="R44" s="104"/>
      <c r="S44" s="104"/>
      <c r="T44" s="104"/>
      <c r="U44" s="325"/>
      <c r="V44" s="249"/>
      <c r="W44" s="249"/>
      <c r="X44" s="249"/>
      <c r="Y44" s="249"/>
      <c r="Z44" s="297"/>
    </row>
    <row r="45" spans="1:26" s="183" customFormat="1" x14ac:dyDescent="0.25">
      <c r="A45" s="296">
        <v>1</v>
      </c>
      <c r="B45" s="207" t="s">
        <v>6</v>
      </c>
      <c r="C45" s="291">
        <v>2019</v>
      </c>
      <c r="D45" s="288">
        <v>30</v>
      </c>
      <c r="E45" s="207" t="s">
        <v>6</v>
      </c>
      <c r="F45" s="291">
        <v>2019</v>
      </c>
      <c r="G45" s="104"/>
      <c r="H45" s="292">
        <v>736.48</v>
      </c>
      <c r="I45" s="104"/>
      <c r="J45" s="104"/>
      <c r="K45" s="104"/>
      <c r="L45" s="293">
        <v>43617</v>
      </c>
      <c r="M45" s="104"/>
      <c r="N45" s="104"/>
      <c r="O45" s="104"/>
      <c r="P45" s="104"/>
      <c r="Q45" s="104"/>
      <c r="R45" s="104"/>
      <c r="S45" s="104"/>
      <c r="T45" s="104"/>
      <c r="U45" s="325"/>
      <c r="V45" s="278"/>
      <c r="W45" s="278"/>
      <c r="X45" s="249"/>
      <c r="Y45" s="249"/>
      <c r="Z45" s="297"/>
    </row>
    <row r="46" spans="1:26" s="183" customFormat="1" x14ac:dyDescent="0.25">
      <c r="A46" s="296">
        <v>1</v>
      </c>
      <c r="B46" s="207" t="s">
        <v>10</v>
      </c>
      <c r="C46" s="291">
        <v>2019</v>
      </c>
      <c r="D46" s="288">
        <v>31</v>
      </c>
      <c r="E46" s="207" t="s">
        <v>10</v>
      </c>
      <c r="F46" s="291">
        <v>2019</v>
      </c>
      <c r="G46" s="104"/>
      <c r="H46" s="292">
        <v>736.48</v>
      </c>
      <c r="I46" s="104"/>
      <c r="J46" s="104"/>
      <c r="K46" s="104"/>
      <c r="L46" s="293">
        <v>43647</v>
      </c>
      <c r="M46" s="103">
        <f>SUM(H46:H48)</f>
        <v>2209.44</v>
      </c>
      <c r="N46" s="104"/>
      <c r="O46" s="293"/>
      <c r="P46" s="104" t="s">
        <v>120</v>
      </c>
      <c r="Q46" s="103">
        <f>M46</f>
        <v>2209.44</v>
      </c>
      <c r="R46" s="103">
        <v>2209.44</v>
      </c>
      <c r="S46" s="294">
        <f>R46-Q46</f>
        <v>0</v>
      </c>
      <c r="T46" s="104"/>
      <c r="U46" s="325"/>
      <c r="V46" s="136"/>
      <c r="W46" s="136"/>
      <c r="X46" s="249"/>
      <c r="Y46" s="249"/>
      <c r="Z46" s="297"/>
    </row>
    <row r="47" spans="1:26" s="183" customFormat="1" x14ac:dyDescent="0.25">
      <c r="A47" s="296">
        <v>1</v>
      </c>
      <c r="B47" s="207" t="s">
        <v>7</v>
      </c>
      <c r="C47" s="291">
        <v>2019</v>
      </c>
      <c r="D47" s="288">
        <v>31</v>
      </c>
      <c r="E47" s="207" t="s">
        <v>7</v>
      </c>
      <c r="F47" s="291">
        <v>2019</v>
      </c>
      <c r="G47" s="104"/>
      <c r="H47" s="292">
        <v>736.48</v>
      </c>
      <c r="I47" s="104"/>
      <c r="J47" s="104"/>
      <c r="K47" s="104"/>
      <c r="L47" s="293">
        <v>43678</v>
      </c>
      <c r="M47" s="104"/>
      <c r="N47" s="104"/>
      <c r="O47" s="104"/>
      <c r="P47" s="104"/>
      <c r="Q47" s="104"/>
      <c r="R47" s="104"/>
      <c r="S47" s="104"/>
      <c r="T47" s="104"/>
      <c r="U47" s="325"/>
      <c r="V47" s="249"/>
      <c r="W47" s="249"/>
      <c r="X47" s="249"/>
      <c r="Y47" s="249"/>
      <c r="Z47" s="297"/>
    </row>
    <row r="48" spans="1:26" s="183" customFormat="1" x14ac:dyDescent="0.25">
      <c r="A48" s="296">
        <v>1</v>
      </c>
      <c r="B48" s="313" t="s">
        <v>8</v>
      </c>
      <c r="C48" s="314">
        <v>2019</v>
      </c>
      <c r="D48" s="315">
        <v>30</v>
      </c>
      <c r="E48" s="313" t="s">
        <v>8</v>
      </c>
      <c r="F48" s="314">
        <v>2019</v>
      </c>
      <c r="G48" s="104"/>
      <c r="H48" s="292">
        <v>736.48</v>
      </c>
      <c r="I48" s="104"/>
      <c r="J48" s="104"/>
      <c r="K48" s="104"/>
      <c r="L48" s="293">
        <v>43709</v>
      </c>
      <c r="M48" s="104"/>
      <c r="N48" s="104"/>
      <c r="O48" s="104"/>
      <c r="P48" s="104"/>
      <c r="Q48" s="104"/>
      <c r="R48" s="104"/>
      <c r="S48" s="104"/>
      <c r="T48" s="104"/>
      <c r="U48" s="368"/>
      <c r="V48" s="297"/>
      <c r="W48" s="297"/>
      <c r="X48" s="104"/>
      <c r="Y48" s="103"/>
      <c r="Z48" s="367"/>
    </row>
    <row r="49" spans="1:26" s="183" customFormat="1" x14ac:dyDescent="0.25">
      <c r="A49" s="298">
        <v>1</v>
      </c>
      <c r="B49" s="218" t="s">
        <v>9</v>
      </c>
      <c r="C49" s="291">
        <v>2019</v>
      </c>
      <c r="D49" s="300">
        <v>31</v>
      </c>
      <c r="E49" s="218" t="s">
        <v>9</v>
      </c>
      <c r="F49" s="314">
        <v>2019</v>
      </c>
      <c r="G49" s="203"/>
      <c r="H49" s="292">
        <v>736.48</v>
      </c>
      <c r="I49" s="203"/>
      <c r="J49" s="203"/>
      <c r="K49" s="203"/>
      <c r="L49" s="301">
        <v>43739</v>
      </c>
      <c r="M49" s="294">
        <f>SUM(H49:H51)</f>
        <v>2209.44</v>
      </c>
      <c r="N49" s="302"/>
      <c r="O49" s="301"/>
      <c r="P49" s="203" t="s">
        <v>131</v>
      </c>
      <c r="Q49" s="294">
        <f>M49</f>
        <v>2209.44</v>
      </c>
      <c r="R49" s="294">
        <v>2209.44</v>
      </c>
      <c r="S49" s="294">
        <f>R49-Q49</f>
        <v>0</v>
      </c>
      <c r="T49" s="203"/>
      <c r="U49" s="326"/>
      <c r="V49" s="203"/>
      <c r="W49" s="203"/>
      <c r="X49" s="203"/>
      <c r="Y49" s="203"/>
      <c r="Z49" s="297"/>
    </row>
    <row r="50" spans="1:26" s="183" customFormat="1" x14ac:dyDescent="0.25">
      <c r="A50" s="296">
        <v>1</v>
      </c>
      <c r="B50" s="207" t="s">
        <v>11</v>
      </c>
      <c r="C50" s="314">
        <v>2019</v>
      </c>
      <c r="D50" s="366">
        <v>30</v>
      </c>
      <c r="E50" s="207" t="s">
        <v>11</v>
      </c>
      <c r="F50" s="314">
        <v>2019</v>
      </c>
      <c r="G50" s="104"/>
      <c r="H50" s="292">
        <v>736.48</v>
      </c>
      <c r="I50" s="104"/>
      <c r="J50" s="104"/>
      <c r="K50" s="104"/>
      <c r="L50" s="293">
        <v>43770</v>
      </c>
      <c r="M50" s="104"/>
      <c r="N50" s="104"/>
      <c r="O50" s="104"/>
      <c r="P50" s="104"/>
      <c r="Q50" s="104"/>
      <c r="R50" s="104"/>
      <c r="S50" s="104"/>
      <c r="T50" s="104"/>
      <c r="U50" s="104"/>
      <c r="V50" s="137"/>
      <c r="W50" s="137"/>
      <c r="X50" s="249"/>
      <c r="Y50" s="249"/>
      <c r="Z50" s="297"/>
    </row>
    <row r="51" spans="1:26" s="183" customFormat="1" ht="14.4" thickBot="1" x14ac:dyDescent="0.3">
      <c r="A51" s="303">
        <v>1</v>
      </c>
      <c r="B51" s="304" t="s">
        <v>12</v>
      </c>
      <c r="C51" s="305">
        <v>2019</v>
      </c>
      <c r="D51" s="306">
        <v>31</v>
      </c>
      <c r="E51" s="304" t="s">
        <v>12</v>
      </c>
      <c r="F51" s="305">
        <v>2019</v>
      </c>
      <c r="G51" s="109"/>
      <c r="H51" s="107">
        <v>736.48</v>
      </c>
      <c r="I51" s="109"/>
      <c r="J51" s="109"/>
      <c r="K51" s="109"/>
      <c r="L51" s="308">
        <v>43800</v>
      </c>
      <c r="M51" s="109"/>
      <c r="N51" s="109"/>
      <c r="O51" s="109"/>
      <c r="P51" s="109"/>
      <c r="Q51" s="109"/>
      <c r="R51" s="109"/>
      <c r="S51" s="109"/>
      <c r="T51" s="109"/>
      <c r="U51" s="362">
        <f>U39+U43</f>
        <v>2209.4399999999996</v>
      </c>
      <c r="V51" s="310"/>
      <c r="W51" s="310"/>
      <c r="X51" s="109" t="s">
        <v>151</v>
      </c>
      <c r="Y51" s="107">
        <f>SUM(H40:H51)</f>
        <v>8784.8699999999972</v>
      </c>
      <c r="Z51" s="312">
        <f>R40+R43+R46+R49+T40+T43+T46+T49</f>
        <v>8739.83</v>
      </c>
    </row>
    <row r="52" spans="1:26" s="183" customFormat="1" x14ac:dyDescent="0.25">
      <c r="A52" s="296">
        <v>1</v>
      </c>
      <c r="B52" s="207" t="s">
        <v>13</v>
      </c>
      <c r="C52" s="291">
        <v>2020</v>
      </c>
      <c r="D52" s="371">
        <v>31</v>
      </c>
      <c r="E52" s="207" t="s">
        <v>13</v>
      </c>
      <c r="F52" s="291">
        <v>2020</v>
      </c>
      <c r="G52" s="104"/>
      <c r="H52" s="292">
        <v>736.48</v>
      </c>
      <c r="I52" s="104"/>
      <c r="J52" s="104"/>
      <c r="K52" s="104"/>
      <c r="L52" s="293">
        <v>43831</v>
      </c>
      <c r="M52" s="103">
        <f>SUM(H52:H54)</f>
        <v>2209.44</v>
      </c>
      <c r="N52" s="104"/>
      <c r="O52" s="293"/>
      <c r="P52" s="103" t="s">
        <v>145</v>
      </c>
      <c r="Q52" s="103">
        <f>M52</f>
        <v>2209.44</v>
      </c>
      <c r="R52" s="376">
        <v>2209.44</v>
      </c>
      <c r="S52" s="294">
        <f>R52-Q52</f>
        <v>0</v>
      </c>
      <c r="T52" s="104"/>
      <c r="U52" s="325"/>
      <c r="V52" s="249"/>
      <c r="W52" s="249"/>
      <c r="X52" s="249"/>
      <c r="Y52" s="249"/>
      <c r="Z52" s="297"/>
    </row>
    <row r="53" spans="1:26" s="183" customFormat="1" x14ac:dyDescent="0.25">
      <c r="A53" s="296">
        <v>1</v>
      </c>
      <c r="B53" s="207" t="s">
        <v>14</v>
      </c>
      <c r="C53" s="291">
        <v>2020</v>
      </c>
      <c r="D53" s="371">
        <v>28</v>
      </c>
      <c r="E53" s="207" t="s">
        <v>14</v>
      </c>
      <c r="F53" s="291">
        <v>2020</v>
      </c>
      <c r="G53" s="104"/>
      <c r="H53" s="292">
        <v>736.48</v>
      </c>
      <c r="I53" s="104"/>
      <c r="J53" s="104"/>
      <c r="K53" s="104"/>
      <c r="L53" s="293">
        <v>43862</v>
      </c>
      <c r="M53" s="103"/>
      <c r="N53" s="104"/>
      <c r="O53" s="293"/>
      <c r="P53" s="103"/>
      <c r="Q53" s="103"/>
      <c r="R53" s="103"/>
      <c r="S53" s="294"/>
      <c r="T53" s="104"/>
      <c r="U53" s="325"/>
      <c r="V53" s="249"/>
      <c r="W53" s="249"/>
      <c r="X53" s="249"/>
      <c r="Y53" s="249"/>
      <c r="Z53" s="297"/>
    </row>
    <row r="54" spans="1:26" s="183" customFormat="1" x14ac:dyDescent="0.25">
      <c r="A54" s="296">
        <v>1</v>
      </c>
      <c r="B54" s="207" t="s">
        <v>15</v>
      </c>
      <c r="C54" s="291">
        <v>2020</v>
      </c>
      <c r="D54" s="371">
        <v>31</v>
      </c>
      <c r="E54" s="207" t="s">
        <v>15</v>
      </c>
      <c r="F54" s="291">
        <v>2020</v>
      </c>
      <c r="G54" s="104"/>
      <c r="H54" s="292">
        <v>736.48</v>
      </c>
      <c r="I54" s="104"/>
      <c r="J54" s="104"/>
      <c r="K54" s="104"/>
      <c r="L54" s="293">
        <v>43891</v>
      </c>
      <c r="M54" s="104"/>
      <c r="N54" s="104"/>
      <c r="O54" s="104"/>
      <c r="P54" s="104"/>
      <c r="Q54" s="104"/>
      <c r="R54" s="104"/>
      <c r="S54" s="104"/>
      <c r="T54" s="104"/>
      <c r="U54" s="325"/>
      <c r="V54" s="249"/>
      <c r="W54" s="249"/>
      <c r="X54" s="249"/>
      <c r="Y54" s="249"/>
      <c r="Z54" s="297"/>
    </row>
    <row r="55" spans="1:26" s="183" customFormat="1" x14ac:dyDescent="0.25">
      <c r="A55" s="316">
        <v>1</v>
      </c>
      <c r="B55" s="212" t="s">
        <v>16</v>
      </c>
      <c r="C55" s="323">
        <v>2020</v>
      </c>
      <c r="D55" s="318">
        <v>30</v>
      </c>
      <c r="E55" s="212" t="s">
        <v>16</v>
      </c>
      <c r="F55" s="323">
        <v>2020</v>
      </c>
      <c r="G55" s="202"/>
      <c r="H55" s="369">
        <f>K55</f>
        <v>750.04</v>
      </c>
      <c r="I55" s="202" t="s">
        <v>183</v>
      </c>
      <c r="J55" s="202">
        <v>116.16</v>
      </c>
      <c r="K55" s="320">
        <f>ROUND($H$8*J55/$J$7,2)</f>
        <v>750.04</v>
      </c>
      <c r="L55" s="319">
        <v>43922</v>
      </c>
      <c r="M55" s="320">
        <f>SUM(H55:H57)</f>
        <v>2250.12</v>
      </c>
      <c r="N55" s="321">
        <f>(M55/M52)-1</f>
        <v>1.8411905279165586E-2</v>
      </c>
      <c r="O55" s="319">
        <v>43922</v>
      </c>
      <c r="P55" s="202" t="s">
        <v>141</v>
      </c>
      <c r="Q55" s="320">
        <f>M55</f>
        <v>2250.12</v>
      </c>
      <c r="R55" s="376">
        <v>2209.44</v>
      </c>
      <c r="S55" s="320">
        <f>R55-Q55</f>
        <v>-40.679999999999836</v>
      </c>
      <c r="T55" s="202">
        <v>40.68</v>
      </c>
      <c r="U55" s="327">
        <v>40.68</v>
      </c>
      <c r="V55" s="271"/>
      <c r="W55" s="271"/>
      <c r="X55" s="271"/>
      <c r="Y55" s="271"/>
      <c r="Z55" s="322"/>
    </row>
    <row r="56" spans="1:26" s="183" customFormat="1" x14ac:dyDescent="0.25">
      <c r="A56" s="296">
        <v>1</v>
      </c>
      <c r="B56" s="207" t="s">
        <v>17</v>
      </c>
      <c r="C56" s="291">
        <v>2020</v>
      </c>
      <c r="D56" s="371">
        <v>31</v>
      </c>
      <c r="E56" s="207" t="s">
        <v>17</v>
      </c>
      <c r="F56" s="291">
        <v>2020</v>
      </c>
      <c r="G56" s="104"/>
      <c r="H56" s="292">
        <v>750.04</v>
      </c>
      <c r="I56" s="104"/>
      <c r="J56" s="104"/>
      <c r="K56" s="104"/>
      <c r="L56" s="293">
        <v>43952</v>
      </c>
      <c r="M56" s="104"/>
      <c r="N56" s="104"/>
      <c r="O56" s="104"/>
      <c r="P56" s="104"/>
      <c r="Q56" s="104"/>
      <c r="R56" s="104"/>
      <c r="S56" s="104"/>
      <c r="T56" s="104"/>
      <c r="U56" s="325"/>
      <c r="V56" s="249"/>
      <c r="W56" s="249"/>
      <c r="X56" s="249"/>
      <c r="Y56" s="249"/>
      <c r="Z56" s="297"/>
    </row>
    <row r="57" spans="1:26" s="183" customFormat="1" x14ac:dyDescent="0.25">
      <c r="A57" s="296">
        <v>1</v>
      </c>
      <c r="B57" s="207" t="s">
        <v>6</v>
      </c>
      <c r="C57" s="291">
        <v>2020</v>
      </c>
      <c r="D57" s="371">
        <v>30</v>
      </c>
      <c r="E57" s="207" t="s">
        <v>6</v>
      </c>
      <c r="F57" s="291">
        <v>2020</v>
      </c>
      <c r="G57" s="104"/>
      <c r="H57" s="292">
        <v>750.04</v>
      </c>
      <c r="I57" s="104"/>
      <c r="J57" s="104"/>
      <c r="K57" s="104"/>
      <c r="L57" s="293">
        <v>43983</v>
      </c>
      <c r="M57" s="104"/>
      <c r="N57" s="104"/>
      <c r="O57" s="104"/>
      <c r="P57" s="104"/>
      <c r="Q57" s="104"/>
      <c r="R57" s="104"/>
      <c r="S57" s="104"/>
      <c r="T57" s="104"/>
      <c r="U57" s="325"/>
      <c r="V57" s="278"/>
      <c r="W57" s="278"/>
      <c r="X57" s="249"/>
      <c r="Y57" s="249"/>
      <c r="Z57" s="297"/>
    </row>
    <row r="58" spans="1:26" s="183" customFormat="1" x14ac:dyDescent="0.25">
      <c r="A58" s="296">
        <v>1</v>
      </c>
      <c r="B58" s="207" t="s">
        <v>10</v>
      </c>
      <c r="C58" s="291">
        <v>2020</v>
      </c>
      <c r="D58" s="371">
        <v>31</v>
      </c>
      <c r="E58" s="207" t="s">
        <v>10</v>
      </c>
      <c r="F58" s="291">
        <v>2020</v>
      </c>
      <c r="G58" s="104"/>
      <c r="H58" s="292">
        <v>750.04</v>
      </c>
      <c r="I58" s="104"/>
      <c r="J58" s="104"/>
      <c r="K58" s="104"/>
      <c r="L58" s="293">
        <v>44013</v>
      </c>
      <c r="M58" s="103">
        <f>SUM(H58:H60)</f>
        <v>2250.12</v>
      </c>
      <c r="N58" s="104"/>
      <c r="O58" s="293"/>
      <c r="P58" s="104" t="s">
        <v>142</v>
      </c>
      <c r="Q58" s="103">
        <f>M58</f>
        <v>2250.12</v>
      </c>
      <c r="R58" s="103"/>
      <c r="S58" s="294">
        <f>R58-Q58</f>
        <v>-2250.12</v>
      </c>
      <c r="T58" s="104"/>
      <c r="U58" s="325"/>
      <c r="V58" s="136"/>
      <c r="W58" s="136"/>
      <c r="X58" s="249"/>
      <c r="Y58" s="249"/>
      <c r="Z58" s="297"/>
    </row>
    <row r="59" spans="1:26" s="183" customFormat="1" x14ac:dyDescent="0.25">
      <c r="A59" s="296">
        <v>1</v>
      </c>
      <c r="B59" s="207" t="s">
        <v>7</v>
      </c>
      <c r="C59" s="291">
        <v>2020</v>
      </c>
      <c r="D59" s="371">
        <v>31</v>
      </c>
      <c r="E59" s="207" t="s">
        <v>7</v>
      </c>
      <c r="F59" s="291">
        <v>2020</v>
      </c>
      <c r="G59" s="104"/>
      <c r="H59" s="292">
        <v>750.04</v>
      </c>
      <c r="I59" s="104"/>
      <c r="J59" s="104"/>
      <c r="K59" s="104"/>
      <c r="L59" s="293">
        <v>44044</v>
      </c>
      <c r="M59" s="104"/>
      <c r="N59" s="104"/>
      <c r="O59" s="104"/>
      <c r="P59" s="104"/>
      <c r="Q59" s="104"/>
      <c r="R59" s="104"/>
      <c r="S59" s="104"/>
      <c r="T59" s="104"/>
      <c r="U59" s="325"/>
      <c r="V59" s="249"/>
      <c r="W59" s="249"/>
      <c r="X59" s="249"/>
      <c r="Y59" s="249"/>
      <c r="Z59" s="297"/>
    </row>
    <row r="60" spans="1:26" s="183" customFormat="1" x14ac:dyDescent="0.25">
      <c r="A60" s="296">
        <v>1</v>
      </c>
      <c r="B60" s="313" t="s">
        <v>8</v>
      </c>
      <c r="C60" s="291">
        <v>2020</v>
      </c>
      <c r="D60" s="315">
        <v>30</v>
      </c>
      <c r="E60" s="313" t="s">
        <v>8</v>
      </c>
      <c r="F60" s="291">
        <v>2020</v>
      </c>
      <c r="G60" s="104"/>
      <c r="H60" s="292">
        <v>750.04</v>
      </c>
      <c r="I60" s="104"/>
      <c r="J60" s="104"/>
      <c r="K60" s="104"/>
      <c r="L60" s="293">
        <v>44075</v>
      </c>
      <c r="M60" s="104"/>
      <c r="N60" s="104"/>
      <c r="O60" s="104"/>
      <c r="P60" s="104"/>
      <c r="Q60" s="104"/>
      <c r="R60" s="104"/>
      <c r="S60" s="104"/>
      <c r="T60" s="104"/>
      <c r="U60" s="368"/>
      <c r="V60" s="297"/>
      <c r="W60" s="297"/>
      <c r="X60" s="104"/>
      <c r="Y60" s="103"/>
      <c r="Z60" s="367"/>
    </row>
    <row r="61" spans="1:26" s="183" customFormat="1" x14ac:dyDescent="0.25">
      <c r="A61" s="298">
        <v>1</v>
      </c>
      <c r="B61" s="218" t="s">
        <v>9</v>
      </c>
      <c r="C61" s="291">
        <v>2020</v>
      </c>
      <c r="D61" s="300">
        <v>31</v>
      </c>
      <c r="E61" s="218" t="s">
        <v>9</v>
      </c>
      <c r="F61" s="291">
        <v>2020</v>
      </c>
      <c r="G61" s="203"/>
      <c r="H61" s="292">
        <v>750.04</v>
      </c>
      <c r="I61" s="203"/>
      <c r="J61" s="203"/>
      <c r="K61" s="203"/>
      <c r="L61" s="301">
        <v>44105</v>
      </c>
      <c r="M61" s="294">
        <f>SUM(H61:H63)</f>
        <v>2250.12</v>
      </c>
      <c r="N61" s="302"/>
      <c r="O61" s="301"/>
      <c r="P61" s="203" t="s">
        <v>143</v>
      </c>
      <c r="Q61" s="294">
        <f>M61</f>
        <v>2250.12</v>
      </c>
      <c r="R61" s="294"/>
      <c r="S61" s="294">
        <f>R61-Q61</f>
        <v>-2250.12</v>
      </c>
      <c r="T61" s="203"/>
      <c r="U61" s="326"/>
      <c r="V61" s="203"/>
      <c r="W61" s="203"/>
      <c r="X61" s="203"/>
      <c r="Y61" s="203"/>
      <c r="Z61" s="297"/>
    </row>
    <row r="62" spans="1:26" s="183" customFormat="1" x14ac:dyDescent="0.25">
      <c r="A62" s="296">
        <v>1</v>
      </c>
      <c r="B62" s="207" t="s">
        <v>11</v>
      </c>
      <c r="C62" s="291">
        <v>2020</v>
      </c>
      <c r="D62" s="371">
        <v>30</v>
      </c>
      <c r="E62" s="207" t="s">
        <v>11</v>
      </c>
      <c r="F62" s="291">
        <v>2020</v>
      </c>
      <c r="G62" s="104"/>
      <c r="H62" s="292">
        <v>750.04</v>
      </c>
      <c r="I62" s="104"/>
      <c r="J62" s="104"/>
      <c r="K62" s="104"/>
      <c r="L62" s="293">
        <v>44136</v>
      </c>
      <c r="M62" s="104"/>
      <c r="N62" s="104"/>
      <c r="O62" s="104"/>
      <c r="P62" s="104"/>
      <c r="Q62" s="104"/>
      <c r="R62" s="104"/>
      <c r="S62" s="104"/>
      <c r="T62" s="104"/>
      <c r="U62" s="104"/>
      <c r="V62" s="137"/>
      <c r="W62" s="137"/>
      <c r="X62" s="249"/>
      <c r="Y62" s="249"/>
      <c r="Z62" s="297"/>
    </row>
    <row r="63" spans="1:26" s="183" customFormat="1" ht="14.4" thickBot="1" x14ac:dyDescent="0.3">
      <c r="A63" s="303">
        <v>1</v>
      </c>
      <c r="B63" s="304" t="s">
        <v>12</v>
      </c>
      <c r="C63" s="305">
        <v>2020</v>
      </c>
      <c r="D63" s="306">
        <v>31</v>
      </c>
      <c r="E63" s="304" t="s">
        <v>12</v>
      </c>
      <c r="F63" s="305">
        <v>2020</v>
      </c>
      <c r="G63" s="109"/>
      <c r="H63" s="307">
        <v>750.04</v>
      </c>
      <c r="I63" s="109"/>
      <c r="J63" s="109"/>
      <c r="K63" s="109"/>
      <c r="L63" s="308">
        <v>44166</v>
      </c>
      <c r="M63" s="109"/>
      <c r="N63" s="109"/>
      <c r="O63" s="109"/>
      <c r="P63" s="109"/>
      <c r="Q63" s="109"/>
      <c r="R63" s="109"/>
      <c r="S63" s="109"/>
      <c r="T63" s="109"/>
      <c r="U63" s="362">
        <f>U51+U55</f>
        <v>2250.1199999999994</v>
      </c>
      <c r="V63" s="310"/>
      <c r="W63" s="310"/>
      <c r="X63" s="109" t="s">
        <v>151</v>
      </c>
      <c r="Y63" s="107">
        <f>SUM(H52:H63)</f>
        <v>8959.7999999999993</v>
      </c>
      <c r="Z63" s="312">
        <f>R52+R55+R58+R61+T52+T55+T58+T61</f>
        <v>4459.5600000000004</v>
      </c>
    </row>
    <row r="64" spans="1:26" x14ac:dyDescent="0.3">
      <c r="V64" s="234"/>
      <c r="W64" s="234"/>
      <c r="X64" s="234"/>
      <c r="Y64" s="234"/>
    </row>
    <row r="65" spans="1:26" ht="14.4" thickBot="1" x14ac:dyDescent="0.35">
      <c r="P65" s="109" t="s">
        <v>180</v>
      </c>
      <c r="Q65" s="330">
        <f>SUM(Q7:Q51)</f>
        <v>32093.279999999995</v>
      </c>
      <c r="R65" s="330">
        <f>SUM(R7:R51)</f>
        <v>31997.359999999993</v>
      </c>
      <c r="S65" s="330">
        <f>SUM(S7:S51)</f>
        <v>-95.920000000001437</v>
      </c>
      <c r="T65" s="330">
        <f>SUM(T7:T51)</f>
        <v>95.92</v>
      </c>
      <c r="V65" s="181"/>
      <c r="W65" s="181"/>
      <c r="X65" s="181"/>
      <c r="Y65" s="330">
        <f>SUM(Y15:Y51)</f>
        <v>32093.279999999999</v>
      </c>
      <c r="Z65" s="331">
        <f>SUM(Z15:Z51)</f>
        <v>32093.279999999999</v>
      </c>
    </row>
    <row r="66" spans="1:26" x14ac:dyDescent="0.3">
      <c r="Q66" s="332"/>
      <c r="R66" s="330">
        <f>T65</f>
        <v>95.92</v>
      </c>
      <c r="S66" s="330"/>
      <c r="T66" s="332"/>
      <c r="V66" s="174"/>
      <c r="W66" s="174"/>
      <c r="X66" s="333"/>
      <c r="Y66" s="334">
        <f>-Z65</f>
        <v>-32093.279999999999</v>
      </c>
      <c r="Z66" s="335"/>
    </row>
    <row r="67" spans="1:26" x14ac:dyDescent="0.3">
      <c r="Q67" s="336">
        <f>Q65</f>
        <v>32093.279999999995</v>
      </c>
      <c r="R67" s="336">
        <f>SUM(R65:R66)</f>
        <v>32093.279999999992</v>
      </c>
      <c r="S67" s="336">
        <f>Q67-R67</f>
        <v>0</v>
      </c>
      <c r="T67" s="332"/>
      <c r="V67" s="174"/>
      <c r="W67" s="174"/>
      <c r="X67" s="333"/>
      <c r="Y67" s="363">
        <f>Y65+Y66</f>
        <v>0</v>
      </c>
      <c r="Z67" s="335"/>
    </row>
    <row r="70" spans="1:26" ht="15.6" x14ac:dyDescent="0.3">
      <c r="A70" s="65"/>
      <c r="B70" s="65"/>
      <c r="C70" s="65"/>
      <c r="D70" s="65"/>
      <c r="E70" s="65"/>
      <c r="F70" s="65"/>
      <c r="G70" s="65"/>
      <c r="H70" s="420" t="s">
        <v>193</v>
      </c>
      <c r="I70" s="421"/>
      <c r="J70" s="389" t="s">
        <v>194</v>
      </c>
      <c r="K70" s="183" t="s">
        <v>199</v>
      </c>
      <c r="L70" s="388" t="s">
        <v>195</v>
      </c>
      <c r="M70" s="389" t="s">
        <v>200</v>
      </c>
      <c r="N70" s="389" t="s">
        <v>189</v>
      </c>
      <c r="O70" s="389" t="s">
        <v>198</v>
      </c>
      <c r="P70" s="182"/>
      <c r="Q70" s="402"/>
      <c r="R70" s="402"/>
      <c r="S70" s="402"/>
      <c r="T70" s="402"/>
      <c r="U70" s="402"/>
    </row>
    <row r="71" spans="1:26" ht="15.6" x14ac:dyDescent="0.3">
      <c r="A71" s="65"/>
      <c r="B71" s="65"/>
      <c r="C71" s="65"/>
      <c r="D71" s="65"/>
      <c r="E71" s="65"/>
      <c r="F71" s="65"/>
      <c r="G71" s="65"/>
      <c r="H71" s="389" t="s">
        <v>192</v>
      </c>
      <c r="I71" s="388" t="s">
        <v>191</v>
      </c>
      <c r="J71" s="390">
        <v>0.2</v>
      </c>
      <c r="L71" s="388" t="s">
        <v>196</v>
      </c>
      <c r="M71" s="66"/>
      <c r="N71" s="389" t="s">
        <v>190</v>
      </c>
      <c r="O71" s="389" t="s">
        <v>190</v>
      </c>
      <c r="P71" s="182"/>
      <c r="Q71" s="402"/>
      <c r="R71" s="402"/>
      <c r="S71" s="402"/>
      <c r="T71" s="402"/>
      <c r="U71" s="402"/>
    </row>
    <row r="72" spans="1:26" ht="15.6" x14ac:dyDescent="0.3">
      <c r="A72" s="65"/>
      <c r="B72" s="65"/>
      <c r="C72" s="65"/>
      <c r="D72" s="65"/>
      <c r="E72" s="65"/>
      <c r="F72" s="65"/>
      <c r="G72" s="65"/>
      <c r="H72" s="389"/>
      <c r="I72" s="388"/>
      <c r="J72" s="390"/>
      <c r="L72" s="388"/>
      <c r="M72" s="66"/>
      <c r="N72" s="389"/>
      <c r="O72" s="65"/>
      <c r="P72" s="182"/>
      <c r="Q72" s="402"/>
      <c r="R72" s="402"/>
      <c r="S72" s="402"/>
      <c r="T72" s="402"/>
      <c r="U72" s="402"/>
    </row>
    <row r="73" spans="1:26" ht="15.6" x14ac:dyDescent="0.3">
      <c r="A73" s="204">
        <v>1</v>
      </c>
      <c r="B73" s="397" t="s">
        <v>12</v>
      </c>
      <c r="C73" s="398">
        <v>2019</v>
      </c>
      <c r="D73" s="204">
        <v>31</v>
      </c>
      <c r="E73" s="397" t="s">
        <v>12</v>
      </c>
      <c r="F73" s="398">
        <v>2019</v>
      </c>
      <c r="G73" s="204"/>
      <c r="H73" s="381">
        <v>0</v>
      </c>
      <c r="I73" s="386"/>
      <c r="J73" s="382">
        <v>0</v>
      </c>
      <c r="L73" s="386"/>
      <c r="M73" s="66"/>
      <c r="N73" s="381">
        <f t="shared" ref="N73:N80" si="0">SUM(H73:M73)</f>
        <v>0</v>
      </c>
      <c r="O73" s="399">
        <f>N73</f>
        <v>0</v>
      </c>
      <c r="P73" s="182" t="s">
        <v>201</v>
      </c>
      <c r="Q73" s="402"/>
      <c r="R73" s="402"/>
      <c r="S73" s="402"/>
      <c r="T73" s="402"/>
      <c r="U73" s="402"/>
    </row>
    <row r="74" spans="1:26" ht="15.6" x14ac:dyDescent="0.3">
      <c r="A74" s="204">
        <v>1</v>
      </c>
      <c r="B74" s="397" t="s">
        <v>13</v>
      </c>
      <c r="C74" s="398">
        <v>2020</v>
      </c>
      <c r="D74" s="204">
        <v>31</v>
      </c>
      <c r="E74" s="397" t="s">
        <v>13</v>
      </c>
      <c r="F74" s="398">
        <v>2020</v>
      </c>
      <c r="G74" s="204"/>
      <c r="H74" s="381">
        <v>736.48</v>
      </c>
      <c r="I74" s="204"/>
      <c r="J74" s="382">
        <v>147.30000000000001</v>
      </c>
      <c r="K74" s="183">
        <v>10</v>
      </c>
      <c r="L74" s="386"/>
      <c r="M74" s="66"/>
      <c r="N74" s="381">
        <f t="shared" si="0"/>
        <v>893.78</v>
      </c>
      <c r="O74" s="399">
        <f>O73+N74</f>
        <v>893.78</v>
      </c>
      <c r="P74" s="182" t="s">
        <v>201</v>
      </c>
      <c r="Q74" s="402"/>
      <c r="R74" s="402"/>
      <c r="S74" s="402"/>
      <c r="T74" s="402"/>
      <c r="U74" s="402"/>
    </row>
    <row r="75" spans="1:26" ht="15.6" x14ac:dyDescent="0.3">
      <c r="A75" s="204">
        <v>1</v>
      </c>
      <c r="B75" s="313" t="s">
        <v>14</v>
      </c>
      <c r="C75" s="398">
        <v>2020</v>
      </c>
      <c r="D75" s="204">
        <v>29</v>
      </c>
      <c r="E75" s="313" t="s">
        <v>14</v>
      </c>
      <c r="F75" s="398">
        <v>2020</v>
      </c>
      <c r="G75" s="204"/>
      <c r="H75" s="381">
        <v>736.48</v>
      </c>
      <c r="I75" s="204"/>
      <c r="J75" s="382">
        <v>147.30000000000001</v>
      </c>
      <c r="K75" s="183">
        <v>10</v>
      </c>
      <c r="L75" s="386"/>
      <c r="M75" s="66"/>
      <c r="N75" s="381">
        <f t="shared" si="0"/>
        <v>893.78</v>
      </c>
      <c r="O75" s="399">
        <f t="shared" ref="O75:O80" si="1">O74+N75</f>
        <v>1787.56</v>
      </c>
      <c r="P75" s="182" t="s">
        <v>201</v>
      </c>
      <c r="Q75" s="402"/>
      <c r="R75" s="402"/>
      <c r="S75" s="402"/>
      <c r="T75" s="402"/>
      <c r="U75" s="402"/>
    </row>
    <row r="76" spans="1:26" ht="15.6" x14ac:dyDescent="0.3">
      <c r="A76" s="204">
        <v>1</v>
      </c>
      <c r="B76" s="313" t="s">
        <v>15</v>
      </c>
      <c r="C76" s="398">
        <v>2020</v>
      </c>
      <c r="D76" s="204">
        <v>31</v>
      </c>
      <c r="E76" s="313" t="s">
        <v>15</v>
      </c>
      <c r="F76" s="398">
        <v>2020</v>
      </c>
      <c r="G76" s="204"/>
      <c r="H76" s="381">
        <v>736.48</v>
      </c>
      <c r="I76" s="204"/>
      <c r="J76" s="382">
        <v>147.30000000000001</v>
      </c>
      <c r="K76" s="183">
        <v>10</v>
      </c>
      <c r="L76" s="386"/>
      <c r="M76" s="66"/>
      <c r="N76" s="381">
        <f t="shared" si="0"/>
        <v>893.78</v>
      </c>
      <c r="O76" s="401">
        <f t="shared" si="1"/>
        <v>2681.34</v>
      </c>
      <c r="P76" s="182" t="s">
        <v>201</v>
      </c>
      <c r="Q76" s="402"/>
      <c r="R76" s="402"/>
      <c r="S76" s="402"/>
      <c r="T76" s="402"/>
      <c r="U76" s="402"/>
    </row>
    <row r="77" spans="1:26" ht="15.6" x14ac:dyDescent="0.3">
      <c r="A77" s="204">
        <v>1</v>
      </c>
      <c r="B77" s="313" t="s">
        <v>16</v>
      </c>
      <c r="C77" s="398">
        <v>2020</v>
      </c>
      <c r="D77" s="204">
        <v>30</v>
      </c>
      <c r="E77" s="313" t="s">
        <v>16</v>
      </c>
      <c r="F77" s="398">
        <v>2020</v>
      </c>
      <c r="G77" s="204"/>
      <c r="H77" s="381">
        <v>736.48</v>
      </c>
      <c r="I77" s="204"/>
      <c r="J77" s="382">
        <v>147.30000000000001</v>
      </c>
      <c r="K77" s="183">
        <v>10</v>
      </c>
      <c r="L77" s="386"/>
      <c r="M77" s="66"/>
      <c r="N77" s="381">
        <f t="shared" si="0"/>
        <v>893.78</v>
      </c>
      <c r="O77" s="399">
        <f t="shared" si="1"/>
        <v>3575.12</v>
      </c>
      <c r="P77" s="182" t="s">
        <v>201</v>
      </c>
      <c r="Q77" s="402"/>
      <c r="R77" s="402"/>
      <c r="S77" s="402"/>
      <c r="T77" s="402"/>
      <c r="U77" s="402"/>
    </row>
    <row r="78" spans="1:26" ht="15.6" x14ac:dyDescent="0.3">
      <c r="A78" s="204">
        <v>1</v>
      </c>
      <c r="B78" s="313" t="s">
        <v>17</v>
      </c>
      <c r="C78" s="398">
        <v>2020</v>
      </c>
      <c r="D78" s="204">
        <v>31</v>
      </c>
      <c r="E78" s="313" t="s">
        <v>17</v>
      </c>
      <c r="F78" s="398">
        <v>2020</v>
      </c>
      <c r="G78" s="204"/>
      <c r="H78" s="381">
        <v>736.48</v>
      </c>
      <c r="I78" s="204"/>
      <c r="J78" s="382">
        <v>147.30000000000001</v>
      </c>
      <c r="K78" s="183">
        <v>10</v>
      </c>
      <c r="L78" s="386"/>
      <c r="M78" s="396">
        <v>159.5</v>
      </c>
      <c r="N78" s="381">
        <f t="shared" si="0"/>
        <v>1053.28</v>
      </c>
      <c r="O78" s="399">
        <f t="shared" si="1"/>
        <v>4628.3999999999996</v>
      </c>
      <c r="P78" s="182" t="s">
        <v>201</v>
      </c>
      <c r="Q78" s="402"/>
      <c r="R78" s="402"/>
      <c r="S78" s="402"/>
      <c r="T78" s="402"/>
      <c r="U78" s="402"/>
    </row>
    <row r="79" spans="1:26" ht="15.6" x14ac:dyDescent="0.3">
      <c r="A79" s="204">
        <v>1</v>
      </c>
      <c r="B79" s="313" t="s">
        <v>6</v>
      </c>
      <c r="C79" s="398">
        <v>2020</v>
      </c>
      <c r="D79" s="204">
        <v>30</v>
      </c>
      <c r="E79" s="313" t="s">
        <v>6</v>
      </c>
      <c r="F79" s="398">
        <v>2020</v>
      </c>
      <c r="G79" s="204"/>
      <c r="H79" s="381">
        <v>736.48</v>
      </c>
      <c r="I79" s="204"/>
      <c r="J79" s="382">
        <v>147.30000000000001</v>
      </c>
      <c r="K79" s="183">
        <v>10</v>
      </c>
      <c r="L79" s="386"/>
      <c r="M79" s="66"/>
      <c r="N79" s="381">
        <f t="shared" si="0"/>
        <v>893.78</v>
      </c>
      <c r="O79" s="401">
        <f t="shared" si="1"/>
        <v>5522.1799999999994</v>
      </c>
      <c r="P79" s="182" t="s">
        <v>201</v>
      </c>
      <c r="Q79" s="402"/>
      <c r="R79" s="402"/>
      <c r="S79" s="402"/>
      <c r="T79" s="402"/>
      <c r="U79" s="402"/>
    </row>
    <row r="80" spans="1:26" ht="15.6" x14ac:dyDescent="0.3">
      <c r="A80" s="204">
        <v>1</v>
      </c>
      <c r="B80" s="313" t="s">
        <v>10</v>
      </c>
      <c r="C80" s="398">
        <v>2020</v>
      </c>
      <c r="D80" s="204">
        <v>31</v>
      </c>
      <c r="E80" s="313" t="s">
        <v>10</v>
      </c>
      <c r="F80" s="398">
        <v>2020</v>
      </c>
      <c r="G80" s="204"/>
      <c r="H80" s="381">
        <v>750.04</v>
      </c>
      <c r="I80" s="204">
        <v>40.68</v>
      </c>
      <c r="J80" s="204">
        <v>158.13999999999999</v>
      </c>
      <c r="K80" s="183">
        <v>10.11</v>
      </c>
      <c r="L80" s="386">
        <v>40.68</v>
      </c>
      <c r="M80" s="396"/>
      <c r="N80" s="381">
        <f t="shared" si="0"/>
        <v>999.64999999999986</v>
      </c>
      <c r="O80" s="399">
        <f t="shared" si="1"/>
        <v>6521.829999999999</v>
      </c>
      <c r="P80" s="182" t="s">
        <v>201</v>
      </c>
      <c r="Q80" s="402"/>
      <c r="R80" s="402"/>
      <c r="S80" s="402"/>
      <c r="T80" s="402"/>
      <c r="U80" s="402"/>
    </row>
    <row r="81" spans="1:21" ht="15.6" x14ac:dyDescent="0.3">
      <c r="A81" s="204"/>
      <c r="B81" s="313"/>
      <c r="C81" s="398"/>
      <c r="D81" s="204"/>
      <c r="E81" s="313"/>
      <c r="F81" s="398"/>
      <c r="G81" s="204"/>
      <c r="H81" s="381"/>
      <c r="I81" s="204"/>
      <c r="J81" s="204"/>
      <c r="L81" s="386"/>
      <c r="M81" s="396"/>
      <c r="N81" s="381"/>
      <c r="O81" s="399"/>
      <c r="P81" s="182"/>
      <c r="Q81" s="402"/>
      <c r="R81" s="402"/>
      <c r="S81" s="402"/>
      <c r="T81" s="402"/>
      <c r="U81" s="402"/>
    </row>
    <row r="82" spans="1:21" ht="14.4" x14ac:dyDescent="0.3">
      <c r="A82" s="204">
        <v>1</v>
      </c>
      <c r="B82" s="397" t="s">
        <v>12</v>
      </c>
      <c r="C82" s="398">
        <v>2019</v>
      </c>
      <c r="D82" s="204">
        <v>31</v>
      </c>
      <c r="E82" s="397" t="s">
        <v>12</v>
      </c>
      <c r="F82" s="398">
        <v>2019</v>
      </c>
      <c r="G82" s="204"/>
      <c r="H82" s="381">
        <v>78.59</v>
      </c>
      <c r="I82" s="386"/>
      <c r="J82" s="382">
        <v>15.72</v>
      </c>
      <c r="L82" s="386"/>
      <c r="M82" s="66"/>
      <c r="N82" s="381">
        <f t="shared" ref="N82:N89" si="2">SUM(H82:M82)</f>
        <v>94.31</v>
      </c>
      <c r="O82" s="399">
        <f>N82</f>
        <v>94.31</v>
      </c>
      <c r="P82" s="183" t="s">
        <v>197</v>
      </c>
    </row>
    <row r="83" spans="1:21" ht="14.4" x14ac:dyDescent="0.3">
      <c r="A83" s="204">
        <v>1</v>
      </c>
      <c r="B83" s="397" t="s">
        <v>13</v>
      </c>
      <c r="C83" s="398">
        <v>2020</v>
      </c>
      <c r="D83" s="204">
        <v>31</v>
      </c>
      <c r="E83" s="397" t="s">
        <v>13</v>
      </c>
      <c r="F83" s="398">
        <v>2020</v>
      </c>
      <c r="G83" s="204"/>
      <c r="H83" s="381">
        <v>80.25</v>
      </c>
      <c r="I83" s="204">
        <v>4.9800000000000004</v>
      </c>
      <c r="J83" s="382">
        <v>17.05</v>
      </c>
      <c r="L83" s="386">
        <v>1.66</v>
      </c>
      <c r="M83" s="66"/>
      <c r="N83" s="381">
        <f t="shared" si="2"/>
        <v>103.94</v>
      </c>
      <c r="O83" s="399">
        <f>O82+N83</f>
        <v>198.25</v>
      </c>
      <c r="P83" s="183" t="s">
        <v>197</v>
      </c>
    </row>
    <row r="84" spans="1:21" ht="14.4" x14ac:dyDescent="0.3">
      <c r="A84" s="204">
        <v>1</v>
      </c>
      <c r="B84" s="313" t="s">
        <v>14</v>
      </c>
      <c r="C84" s="398">
        <v>2020</v>
      </c>
      <c r="D84" s="204">
        <v>29</v>
      </c>
      <c r="E84" s="313" t="s">
        <v>14</v>
      </c>
      <c r="F84" s="398">
        <v>2020</v>
      </c>
      <c r="G84" s="204"/>
      <c r="H84" s="381">
        <v>80.25</v>
      </c>
      <c r="I84" s="204"/>
      <c r="J84" s="204">
        <v>16.05</v>
      </c>
      <c r="L84" s="386"/>
      <c r="M84" s="66"/>
      <c r="N84" s="381">
        <f t="shared" si="2"/>
        <v>96.3</v>
      </c>
      <c r="O84" s="399">
        <f t="shared" ref="O84:O89" si="3">O83+N84</f>
        <v>294.55</v>
      </c>
      <c r="P84" s="183" t="s">
        <v>197</v>
      </c>
    </row>
    <row r="85" spans="1:21" ht="14.4" x14ac:dyDescent="0.3">
      <c r="A85" s="204">
        <v>1</v>
      </c>
      <c r="B85" s="313" t="s">
        <v>15</v>
      </c>
      <c r="C85" s="398">
        <v>2020</v>
      </c>
      <c r="D85" s="204">
        <v>31</v>
      </c>
      <c r="E85" s="313" t="s">
        <v>15</v>
      </c>
      <c r="F85" s="398">
        <v>2020</v>
      </c>
      <c r="G85" s="204"/>
      <c r="H85" s="381">
        <v>80.25</v>
      </c>
      <c r="I85" s="204"/>
      <c r="J85" s="204">
        <v>16.05</v>
      </c>
      <c r="L85" s="386"/>
      <c r="M85" s="66"/>
      <c r="N85" s="381">
        <f t="shared" si="2"/>
        <v>96.3</v>
      </c>
      <c r="O85" s="399">
        <f t="shared" si="3"/>
        <v>390.85</v>
      </c>
      <c r="P85" s="183" t="s">
        <v>197</v>
      </c>
    </row>
    <row r="86" spans="1:21" ht="14.4" x14ac:dyDescent="0.3">
      <c r="A86" s="204">
        <v>1</v>
      </c>
      <c r="B86" s="313" t="s">
        <v>16</v>
      </c>
      <c r="C86" s="398">
        <v>2020</v>
      </c>
      <c r="D86" s="204">
        <v>30</v>
      </c>
      <c r="E86" s="313" t="s">
        <v>16</v>
      </c>
      <c r="F86" s="398">
        <v>2020</v>
      </c>
      <c r="G86" s="204"/>
      <c r="H86" s="381">
        <v>80.25</v>
      </c>
      <c r="I86" s="204"/>
      <c r="J86" s="382">
        <v>16.05</v>
      </c>
      <c r="L86" s="386"/>
      <c r="M86" s="66"/>
      <c r="N86" s="381">
        <f t="shared" si="2"/>
        <v>96.3</v>
      </c>
      <c r="O86" s="399">
        <f t="shared" si="3"/>
        <v>487.15000000000003</v>
      </c>
      <c r="P86" s="183" t="s">
        <v>197</v>
      </c>
    </row>
    <row r="87" spans="1:21" ht="14.4" x14ac:dyDescent="0.3">
      <c r="A87" s="204">
        <v>1</v>
      </c>
      <c r="B87" s="313" t="s">
        <v>17</v>
      </c>
      <c r="C87" s="398">
        <v>2020</v>
      </c>
      <c r="D87" s="204">
        <v>31</v>
      </c>
      <c r="E87" s="313" t="s">
        <v>17</v>
      </c>
      <c r="F87" s="398">
        <v>2020</v>
      </c>
      <c r="G87" s="204"/>
      <c r="H87" s="381">
        <v>80.25</v>
      </c>
      <c r="I87" s="204"/>
      <c r="J87" s="204">
        <v>16.05</v>
      </c>
      <c r="L87" s="386"/>
      <c r="M87" s="396">
        <v>88.1</v>
      </c>
      <c r="N87" s="381">
        <f t="shared" si="2"/>
        <v>184.39999999999998</v>
      </c>
      <c r="O87" s="399">
        <f t="shared" si="3"/>
        <v>671.55</v>
      </c>
      <c r="P87" s="183" t="s">
        <v>197</v>
      </c>
    </row>
    <row r="88" spans="1:21" ht="14.4" x14ac:dyDescent="0.3">
      <c r="A88" s="204">
        <v>1</v>
      </c>
      <c r="B88" s="313" t="s">
        <v>6</v>
      </c>
      <c r="C88" s="398">
        <v>2020</v>
      </c>
      <c r="D88" s="204">
        <v>30</v>
      </c>
      <c r="E88" s="313" t="s">
        <v>6</v>
      </c>
      <c r="F88" s="398">
        <v>2020</v>
      </c>
      <c r="G88" s="204"/>
      <c r="H88" s="381">
        <v>80.25</v>
      </c>
      <c r="I88" s="204"/>
      <c r="J88" s="204">
        <v>16.05</v>
      </c>
      <c r="L88" s="386"/>
      <c r="M88" s="66"/>
      <c r="N88" s="381">
        <f t="shared" si="2"/>
        <v>96.3</v>
      </c>
      <c r="O88" s="399">
        <f t="shared" si="3"/>
        <v>767.84999999999991</v>
      </c>
      <c r="P88" s="183" t="s">
        <v>197</v>
      </c>
    </row>
    <row r="89" spans="1:21" ht="14.4" x14ac:dyDescent="0.3">
      <c r="A89" s="204">
        <v>1</v>
      </c>
      <c r="B89" s="313" t="s">
        <v>10</v>
      </c>
      <c r="C89" s="398">
        <v>2020</v>
      </c>
      <c r="D89" s="204">
        <v>31</v>
      </c>
      <c r="E89" s="313" t="s">
        <v>10</v>
      </c>
      <c r="F89" s="398">
        <v>2020</v>
      </c>
      <c r="G89" s="204"/>
      <c r="H89" s="381">
        <v>80.25</v>
      </c>
      <c r="I89" s="204"/>
      <c r="J89" s="204">
        <v>16.05</v>
      </c>
      <c r="L89" s="386"/>
      <c r="M89" s="396"/>
      <c r="N89" s="381">
        <f t="shared" si="2"/>
        <v>96.3</v>
      </c>
      <c r="O89" s="399">
        <f t="shared" si="3"/>
        <v>864.14999999999986</v>
      </c>
      <c r="P89" s="183" t="s">
        <v>197</v>
      </c>
    </row>
    <row r="91" spans="1:21" x14ac:dyDescent="0.3">
      <c r="O91" s="403">
        <f>O80+O89</f>
        <v>7385.9799999999987</v>
      </c>
      <c r="P91" s="183" t="s">
        <v>202</v>
      </c>
    </row>
  </sheetData>
  <mergeCells count="5">
    <mergeCell ref="H70:I70"/>
    <mergeCell ref="A5:C5"/>
    <mergeCell ref="D5:F5"/>
    <mergeCell ref="Q5:R5"/>
    <mergeCell ref="A6:G6"/>
  </mergeCells>
  <pageMargins left="0.19685039370078741" right="0.11811023622047245" top="0.74803149606299213" bottom="0.74803149606299213" header="0.31496062992125984" footer="0.31496062992125984"/>
  <pageSetup paperSize="8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72"/>
  <sheetViews>
    <sheetView workbookViewId="0">
      <pane ySplit="1428" topLeftCell="A37" activePane="bottomLeft"/>
      <selection activeCell="S1" sqref="S1:S1048576"/>
      <selection pane="bottomLeft" activeCell="C49" sqref="C49:C55"/>
    </sheetView>
  </sheetViews>
  <sheetFormatPr baseColWidth="10" defaultRowHeight="14.4" x14ac:dyDescent="0.3"/>
  <cols>
    <col min="1" max="2" width="3" style="65" bestFit="1" customWidth="1"/>
    <col min="3" max="3" width="5" style="65" bestFit="1" customWidth="1"/>
    <col min="4" max="5" width="3" style="65" bestFit="1" customWidth="1"/>
    <col min="6" max="6" width="5" style="65" bestFit="1" customWidth="1"/>
    <col min="7" max="7" width="2.5546875" style="65" customWidth="1"/>
    <col min="8" max="8" width="9.33203125" style="65" customWidth="1"/>
    <col min="9" max="9" width="7" style="65" customWidth="1"/>
    <col min="10" max="10" width="9.6640625" style="65" customWidth="1"/>
    <col min="11" max="11" width="8.6640625" style="66" customWidth="1"/>
    <col min="12" max="12" width="11.5546875" style="66"/>
    <col min="13" max="13" width="11.5546875" style="65"/>
    <col min="14" max="14" width="9" style="65" customWidth="1"/>
    <col min="15" max="15" width="10.5546875" style="65" customWidth="1"/>
    <col min="16" max="16" width="21.5546875" style="65" bestFit="1" customWidth="1"/>
    <col min="17" max="17" width="11.5546875" style="65"/>
    <col min="18" max="21" width="9.6640625" style="65" customWidth="1"/>
    <col min="22" max="22" width="9.33203125" style="111" customWidth="1"/>
    <col min="23" max="23" width="10.44140625" style="111" customWidth="1"/>
    <col min="24" max="24" width="21.5546875" style="188" bestFit="1" customWidth="1"/>
    <col min="25" max="25" width="11.5546875" style="188"/>
    <col min="26" max="16384" width="11.5546875" style="65"/>
  </cols>
  <sheetData>
    <row r="1" spans="1:26" customFormat="1" x14ac:dyDescent="0.25">
      <c r="B1" s="22" t="s">
        <v>129</v>
      </c>
      <c r="H1" s="7"/>
      <c r="I1" s="64"/>
      <c r="J1" s="64"/>
      <c r="K1" s="73"/>
      <c r="L1" s="66"/>
      <c r="M1" s="75" t="s">
        <v>130</v>
      </c>
      <c r="N1" s="7"/>
      <c r="O1" s="9"/>
      <c r="S1" s="9"/>
      <c r="X1" s="186"/>
      <c r="Y1" s="186"/>
    </row>
    <row r="2" spans="1:26" customFormat="1" ht="13.2" x14ac:dyDescent="0.25">
      <c r="B2" s="22" t="s">
        <v>126</v>
      </c>
      <c r="H2" s="7"/>
      <c r="I2" s="64"/>
      <c r="J2" s="64"/>
      <c r="K2" s="73"/>
      <c r="L2" s="44"/>
      <c r="N2" s="7"/>
      <c r="O2" s="9"/>
      <c r="S2" s="9"/>
      <c r="X2" s="186"/>
      <c r="Y2" s="186"/>
    </row>
    <row r="3" spans="1:26" x14ac:dyDescent="0.3">
      <c r="B3" s="181" t="s">
        <v>158</v>
      </c>
      <c r="C3" s="181"/>
      <c r="D3" s="181"/>
      <c r="E3" s="181"/>
      <c r="F3" s="181"/>
      <c r="G3" s="181"/>
      <c r="H3" s="181"/>
      <c r="I3" s="181"/>
      <c r="J3" s="181"/>
      <c r="K3" s="182"/>
      <c r="L3" s="183"/>
    </row>
    <row r="5" spans="1:26" ht="15" thickBot="1" x14ac:dyDescent="0.35">
      <c r="A5" s="428"/>
      <c r="B5" s="428"/>
      <c r="C5" s="428"/>
      <c r="D5" s="428"/>
      <c r="E5" s="428"/>
      <c r="F5" s="428"/>
      <c r="G5" s="71"/>
      <c r="H5" s="69"/>
      <c r="I5" s="68"/>
      <c r="J5" s="68"/>
      <c r="K5" s="67"/>
      <c r="L5" s="74"/>
      <c r="M5" s="72"/>
      <c r="N5" s="70"/>
      <c r="O5" s="68"/>
      <c r="P5" s="71"/>
      <c r="Q5" s="423" t="s">
        <v>127</v>
      </c>
      <c r="R5" s="423"/>
      <c r="S5" s="70"/>
      <c r="T5" s="70"/>
      <c r="U5" s="70"/>
      <c r="V5" s="170"/>
      <c r="W5" s="170"/>
    </row>
    <row r="6" spans="1:26" ht="43.8" thickBot="1" x14ac:dyDescent="0.35">
      <c r="A6" s="424" t="s">
        <v>169</v>
      </c>
      <c r="B6" s="429"/>
      <c r="C6" s="429"/>
      <c r="D6" s="429"/>
      <c r="E6" s="429"/>
      <c r="F6" s="429"/>
      <c r="G6" s="430"/>
      <c r="H6" s="77" t="s">
        <v>1</v>
      </c>
      <c r="I6" s="76" t="s">
        <v>2</v>
      </c>
      <c r="J6" s="76" t="s">
        <v>3</v>
      </c>
      <c r="K6" s="78" t="s">
        <v>62</v>
      </c>
      <c r="L6" s="76" t="s">
        <v>0</v>
      </c>
      <c r="M6" s="77" t="s">
        <v>27</v>
      </c>
      <c r="N6" s="77" t="s">
        <v>61</v>
      </c>
      <c r="O6" s="76" t="s">
        <v>4</v>
      </c>
      <c r="P6" s="76" t="s">
        <v>76</v>
      </c>
      <c r="Q6" s="79" t="s">
        <v>83</v>
      </c>
      <c r="R6" s="78" t="s">
        <v>82</v>
      </c>
      <c r="S6" s="78" t="s">
        <v>96</v>
      </c>
      <c r="T6" s="78" t="s">
        <v>95</v>
      </c>
      <c r="U6" s="77" t="s">
        <v>116</v>
      </c>
      <c r="V6" s="165" t="s">
        <v>117</v>
      </c>
      <c r="W6" s="164" t="s">
        <v>137</v>
      </c>
      <c r="X6" s="187" t="s">
        <v>75</v>
      </c>
      <c r="Y6" s="219" t="s">
        <v>164</v>
      </c>
      <c r="Z6" s="220" t="s">
        <v>165</v>
      </c>
    </row>
    <row r="7" spans="1:26" s="66" customFormat="1" x14ac:dyDescent="0.25">
      <c r="A7" s="283">
        <v>12</v>
      </c>
      <c r="B7" s="205" t="s">
        <v>8</v>
      </c>
      <c r="C7" s="206">
        <v>2016</v>
      </c>
      <c r="D7" s="197">
        <v>30</v>
      </c>
      <c r="E7" s="207" t="s">
        <v>8</v>
      </c>
      <c r="F7" s="206">
        <v>2016</v>
      </c>
      <c r="G7" s="94"/>
      <c r="H7" s="86">
        <f>H8*19/30</f>
        <v>47.5</v>
      </c>
      <c r="I7" s="93" t="s">
        <v>125</v>
      </c>
      <c r="J7" s="93">
        <v>1615</v>
      </c>
      <c r="K7" s="93"/>
      <c r="L7" s="80">
        <v>42643</v>
      </c>
      <c r="M7" s="97"/>
      <c r="N7" s="93"/>
      <c r="O7" s="80">
        <v>43009</v>
      </c>
      <c r="P7" s="98" t="s">
        <v>124</v>
      </c>
      <c r="Q7" s="97">
        <v>47.5</v>
      </c>
      <c r="R7" s="99">
        <v>47.5</v>
      </c>
      <c r="S7" s="100">
        <f>R7-Q7</f>
        <v>0</v>
      </c>
      <c r="T7" s="93"/>
      <c r="U7" s="195">
        <f>H8</f>
        <v>75</v>
      </c>
      <c r="V7" s="153"/>
      <c r="W7" s="153"/>
      <c r="X7" s="132"/>
      <c r="Y7" s="132"/>
      <c r="Z7" s="221"/>
    </row>
    <row r="8" spans="1:26" s="66" customFormat="1" x14ac:dyDescent="0.25">
      <c r="A8" s="89">
        <v>1</v>
      </c>
      <c r="B8" s="207" t="s">
        <v>9</v>
      </c>
      <c r="C8" s="206">
        <v>2016</v>
      </c>
      <c r="D8" s="197">
        <v>31</v>
      </c>
      <c r="E8" s="207" t="s">
        <v>9</v>
      </c>
      <c r="F8" s="206">
        <v>2016</v>
      </c>
      <c r="G8" s="94"/>
      <c r="H8" s="87">
        <v>75</v>
      </c>
      <c r="I8" s="94"/>
      <c r="J8" s="94"/>
      <c r="K8" s="94"/>
      <c r="L8" s="81">
        <v>42644</v>
      </c>
      <c r="M8" s="94"/>
      <c r="N8" s="94"/>
      <c r="O8" s="94"/>
      <c r="P8" s="94" t="s">
        <v>87</v>
      </c>
      <c r="Q8" s="83">
        <v>225</v>
      </c>
      <c r="R8" s="83">
        <v>225</v>
      </c>
      <c r="S8" s="101">
        <f>R8-Q8</f>
        <v>0</v>
      </c>
      <c r="T8" s="94"/>
      <c r="U8" s="94"/>
      <c r="V8" s="132"/>
      <c r="W8" s="132"/>
      <c r="X8" s="132"/>
      <c r="Y8" s="132"/>
      <c r="Z8" s="84"/>
    </row>
    <row r="9" spans="1:26" s="66" customFormat="1" x14ac:dyDescent="0.25">
      <c r="A9" s="89">
        <v>1</v>
      </c>
      <c r="B9" s="205" t="s">
        <v>11</v>
      </c>
      <c r="C9" s="206">
        <v>2016</v>
      </c>
      <c r="D9" s="197">
        <v>30</v>
      </c>
      <c r="E9" s="205" t="s">
        <v>11</v>
      </c>
      <c r="F9" s="206">
        <v>2016</v>
      </c>
      <c r="G9" s="94"/>
      <c r="H9" s="87">
        <v>75</v>
      </c>
      <c r="I9" s="94"/>
      <c r="J9" s="94"/>
      <c r="K9" s="94"/>
      <c r="L9" s="81">
        <v>42675</v>
      </c>
      <c r="M9" s="94"/>
      <c r="N9" s="94"/>
      <c r="O9" s="94"/>
      <c r="P9" s="94"/>
      <c r="Q9" s="94"/>
      <c r="R9" s="94"/>
      <c r="S9" s="94"/>
      <c r="T9" s="94"/>
      <c r="U9" s="94"/>
      <c r="V9" s="132"/>
      <c r="W9" s="132"/>
      <c r="X9" s="132"/>
      <c r="Y9" s="132"/>
      <c r="Z9" s="84"/>
    </row>
    <row r="10" spans="1:26" s="66" customFormat="1" ht="15" thickBot="1" x14ac:dyDescent="0.3">
      <c r="A10" s="90">
        <v>1</v>
      </c>
      <c r="B10" s="209" t="s">
        <v>12</v>
      </c>
      <c r="C10" s="210">
        <v>2016</v>
      </c>
      <c r="D10" s="208">
        <v>31</v>
      </c>
      <c r="E10" s="209" t="s">
        <v>12</v>
      </c>
      <c r="F10" s="210">
        <v>2016</v>
      </c>
      <c r="G10" s="95"/>
      <c r="H10" s="88">
        <v>75</v>
      </c>
      <c r="I10" s="95"/>
      <c r="J10" s="95"/>
      <c r="K10" s="95"/>
      <c r="L10" s="82">
        <v>42705</v>
      </c>
      <c r="M10" s="95"/>
      <c r="N10" s="95"/>
      <c r="O10" s="95"/>
      <c r="P10" s="95"/>
      <c r="Q10" s="95"/>
      <c r="R10" s="95"/>
      <c r="S10" s="95"/>
      <c r="T10" s="95"/>
      <c r="U10" s="217">
        <f>U7</f>
        <v>75</v>
      </c>
      <c r="V10" s="95"/>
      <c r="W10" s="95"/>
      <c r="X10" s="107" t="s">
        <v>70</v>
      </c>
      <c r="Y10" s="108">
        <f>SUM(H7:H10)</f>
        <v>272.5</v>
      </c>
      <c r="Z10" s="222">
        <f>R7+R8</f>
        <v>272.5</v>
      </c>
    </row>
    <row r="11" spans="1:26" s="66" customFormat="1" x14ac:dyDescent="0.25">
      <c r="A11" s="89">
        <v>1</v>
      </c>
      <c r="B11" s="205" t="s">
        <v>13</v>
      </c>
      <c r="C11" s="206">
        <v>2017</v>
      </c>
      <c r="D11" s="197">
        <v>31</v>
      </c>
      <c r="E11" s="205" t="s">
        <v>13</v>
      </c>
      <c r="F11" s="206">
        <v>2017</v>
      </c>
      <c r="G11" s="94"/>
      <c r="H11" s="87">
        <v>75</v>
      </c>
      <c r="I11" s="94"/>
      <c r="J11" s="94"/>
      <c r="K11" s="94"/>
      <c r="L11" s="81">
        <v>42736</v>
      </c>
      <c r="M11" s="83">
        <f>SUM(H11:H13)</f>
        <v>225</v>
      </c>
      <c r="N11" s="94"/>
      <c r="O11" s="81"/>
      <c r="P11" s="103" t="s">
        <v>86</v>
      </c>
      <c r="Q11" s="83">
        <f>M11</f>
        <v>225</v>
      </c>
      <c r="R11" s="83">
        <v>225</v>
      </c>
      <c r="S11" s="101">
        <f>R11-Q11</f>
        <v>0</v>
      </c>
      <c r="T11" s="94"/>
      <c r="U11" s="84"/>
      <c r="V11" s="94"/>
      <c r="W11" s="94"/>
      <c r="X11" s="132"/>
      <c r="Y11" s="132"/>
      <c r="Z11" s="84"/>
    </row>
    <row r="12" spans="1:26" s="66" customFormat="1" x14ac:dyDescent="0.25">
      <c r="A12" s="89">
        <v>1</v>
      </c>
      <c r="B12" s="205" t="s">
        <v>14</v>
      </c>
      <c r="C12" s="206">
        <v>2017</v>
      </c>
      <c r="D12" s="197">
        <v>28</v>
      </c>
      <c r="E12" s="205" t="s">
        <v>14</v>
      </c>
      <c r="F12" s="206">
        <v>2017</v>
      </c>
      <c r="G12" s="94"/>
      <c r="H12" s="87">
        <v>75</v>
      </c>
      <c r="I12" s="94"/>
      <c r="J12" s="94"/>
      <c r="K12" s="94"/>
      <c r="L12" s="81">
        <v>42767</v>
      </c>
      <c r="M12" s="83"/>
      <c r="N12" s="94"/>
      <c r="O12" s="81"/>
      <c r="P12" s="103"/>
      <c r="Q12" s="83"/>
      <c r="R12" s="83"/>
      <c r="S12" s="101"/>
      <c r="T12" s="94"/>
      <c r="U12" s="84"/>
      <c r="V12" s="132"/>
      <c r="W12" s="132"/>
      <c r="X12" s="132"/>
      <c r="Y12" s="132"/>
      <c r="Z12" s="84"/>
    </row>
    <row r="13" spans="1:26" s="66" customFormat="1" x14ac:dyDescent="0.25">
      <c r="A13" s="89">
        <v>1</v>
      </c>
      <c r="B13" s="205" t="s">
        <v>15</v>
      </c>
      <c r="C13" s="206">
        <v>2017</v>
      </c>
      <c r="D13" s="197">
        <v>31</v>
      </c>
      <c r="E13" s="205" t="s">
        <v>15</v>
      </c>
      <c r="F13" s="206">
        <v>2017</v>
      </c>
      <c r="G13" s="94"/>
      <c r="H13" s="87">
        <v>75</v>
      </c>
      <c r="I13" s="94"/>
      <c r="J13" s="94"/>
      <c r="K13" s="94"/>
      <c r="L13" s="81">
        <v>42795</v>
      </c>
      <c r="M13" s="94"/>
      <c r="N13" s="94"/>
      <c r="O13" s="94"/>
      <c r="P13" s="94"/>
      <c r="Q13" s="94"/>
      <c r="R13" s="94"/>
      <c r="S13" s="94"/>
      <c r="T13" s="94"/>
      <c r="U13" s="84"/>
      <c r="V13" s="132"/>
      <c r="W13" s="132"/>
      <c r="X13" s="286"/>
      <c r="Y13" s="189"/>
      <c r="Z13" s="84"/>
    </row>
    <row r="14" spans="1:26" s="66" customFormat="1" x14ac:dyDescent="0.25">
      <c r="A14" s="89">
        <v>1</v>
      </c>
      <c r="B14" s="205" t="s">
        <v>16</v>
      </c>
      <c r="C14" s="206">
        <v>2017</v>
      </c>
      <c r="D14" s="197">
        <v>30</v>
      </c>
      <c r="E14" s="205" t="s">
        <v>16</v>
      </c>
      <c r="F14" s="206">
        <v>2017</v>
      </c>
      <c r="G14" s="94"/>
      <c r="H14" s="87">
        <v>75</v>
      </c>
      <c r="I14" s="94"/>
      <c r="J14" s="94"/>
      <c r="K14" s="94"/>
      <c r="L14" s="81">
        <v>42826</v>
      </c>
      <c r="M14" s="83">
        <f>SUM(H14:H16)</f>
        <v>225</v>
      </c>
      <c r="N14" s="94"/>
      <c r="O14" s="94"/>
      <c r="P14" s="104" t="s">
        <v>85</v>
      </c>
      <c r="Q14" s="83">
        <f>M14</f>
        <v>225</v>
      </c>
      <c r="R14" s="83">
        <v>225</v>
      </c>
      <c r="S14" s="101">
        <f>R14-Q14</f>
        <v>0</v>
      </c>
      <c r="T14" s="94"/>
      <c r="U14" s="84"/>
      <c r="V14" s="132"/>
      <c r="W14" s="132"/>
      <c r="X14" s="132"/>
      <c r="Y14" s="132"/>
      <c r="Z14" s="84"/>
    </row>
    <row r="15" spans="1:26" s="66" customFormat="1" x14ac:dyDescent="0.25">
      <c r="A15" s="89">
        <v>1</v>
      </c>
      <c r="B15" s="205" t="s">
        <v>17</v>
      </c>
      <c r="C15" s="206">
        <v>2017</v>
      </c>
      <c r="D15" s="197">
        <v>31</v>
      </c>
      <c r="E15" s="205" t="s">
        <v>17</v>
      </c>
      <c r="F15" s="206">
        <v>2017</v>
      </c>
      <c r="G15" s="94"/>
      <c r="H15" s="87">
        <v>75</v>
      </c>
      <c r="I15" s="94"/>
      <c r="J15" s="94"/>
      <c r="K15" s="94"/>
      <c r="L15" s="81">
        <v>42856</v>
      </c>
      <c r="M15" s="94"/>
      <c r="N15" s="94"/>
      <c r="O15" s="94"/>
      <c r="P15" s="94"/>
      <c r="Q15" s="94"/>
      <c r="R15" s="94"/>
      <c r="S15" s="94"/>
      <c r="T15" s="94"/>
      <c r="U15" s="84"/>
      <c r="V15" s="132"/>
      <c r="W15" s="132"/>
      <c r="X15" s="132"/>
      <c r="Y15" s="132"/>
      <c r="Z15" s="84"/>
    </row>
    <row r="16" spans="1:26" s="66" customFormat="1" x14ac:dyDescent="0.25">
      <c r="A16" s="89">
        <v>1</v>
      </c>
      <c r="B16" s="205" t="s">
        <v>6</v>
      </c>
      <c r="C16" s="206">
        <v>2017</v>
      </c>
      <c r="D16" s="197">
        <v>30</v>
      </c>
      <c r="E16" s="205" t="s">
        <v>6</v>
      </c>
      <c r="F16" s="206">
        <v>2017</v>
      </c>
      <c r="G16" s="94"/>
      <c r="H16" s="87">
        <v>75</v>
      </c>
      <c r="I16" s="94"/>
      <c r="J16" s="94"/>
      <c r="K16" s="94"/>
      <c r="L16" s="81">
        <v>42887</v>
      </c>
      <c r="M16" s="94"/>
      <c r="N16" s="94"/>
      <c r="O16" s="94"/>
      <c r="P16" s="94"/>
      <c r="Q16" s="94"/>
      <c r="R16" s="94"/>
      <c r="S16" s="94"/>
      <c r="T16" s="94"/>
      <c r="U16" s="84"/>
      <c r="V16" s="122"/>
      <c r="W16" s="122"/>
      <c r="X16" s="132"/>
      <c r="Y16" s="132"/>
      <c r="Z16" s="84"/>
    </row>
    <row r="17" spans="1:26" s="66" customFormat="1" x14ac:dyDescent="0.25">
      <c r="A17" s="89">
        <v>1</v>
      </c>
      <c r="B17" s="205" t="s">
        <v>10</v>
      </c>
      <c r="C17" s="206">
        <v>2017</v>
      </c>
      <c r="D17" s="197">
        <v>31</v>
      </c>
      <c r="E17" s="207" t="s">
        <v>10</v>
      </c>
      <c r="F17" s="206">
        <v>2017</v>
      </c>
      <c r="G17" s="94"/>
      <c r="H17" s="87">
        <v>75</v>
      </c>
      <c r="I17" s="94"/>
      <c r="J17" s="94"/>
      <c r="K17" s="94"/>
      <c r="L17" s="81">
        <v>42917</v>
      </c>
      <c r="M17" s="83">
        <f>SUM(H17:H19)</f>
        <v>225</v>
      </c>
      <c r="N17" s="94"/>
      <c r="O17" s="81"/>
      <c r="P17" s="104" t="s">
        <v>81</v>
      </c>
      <c r="Q17" s="83">
        <f>M17</f>
        <v>225</v>
      </c>
      <c r="R17" s="83">
        <v>225</v>
      </c>
      <c r="S17" s="101">
        <f>R17-Q17</f>
        <v>0</v>
      </c>
      <c r="T17" s="94"/>
      <c r="U17" s="84"/>
      <c r="V17" s="120"/>
      <c r="W17" s="120"/>
      <c r="X17" s="132"/>
      <c r="Y17" s="132"/>
      <c r="Z17" s="84"/>
    </row>
    <row r="18" spans="1:26" s="66" customFormat="1" x14ac:dyDescent="0.25">
      <c r="A18" s="89">
        <v>1</v>
      </c>
      <c r="B18" s="205" t="s">
        <v>7</v>
      </c>
      <c r="C18" s="206">
        <v>2017</v>
      </c>
      <c r="D18" s="197">
        <v>31</v>
      </c>
      <c r="E18" s="207" t="s">
        <v>7</v>
      </c>
      <c r="F18" s="206">
        <v>2017</v>
      </c>
      <c r="G18" s="94"/>
      <c r="H18" s="87">
        <v>75</v>
      </c>
      <c r="I18" s="94"/>
      <c r="J18" s="94"/>
      <c r="K18" s="94"/>
      <c r="L18" s="81">
        <v>42948</v>
      </c>
      <c r="M18" s="94"/>
      <c r="N18" s="94"/>
      <c r="O18" s="94"/>
      <c r="P18" s="94"/>
      <c r="Q18" s="94"/>
      <c r="R18" s="94"/>
      <c r="S18" s="94"/>
      <c r="T18" s="94"/>
      <c r="U18" s="84"/>
      <c r="V18" s="132"/>
      <c r="W18" s="132"/>
      <c r="X18" s="132"/>
      <c r="Y18" s="132"/>
      <c r="Z18" s="84"/>
    </row>
    <row r="19" spans="1:26" s="66" customFormat="1" x14ac:dyDescent="0.25">
      <c r="A19" s="89">
        <v>1</v>
      </c>
      <c r="B19" s="207" t="s">
        <v>8</v>
      </c>
      <c r="C19" s="206">
        <v>2017</v>
      </c>
      <c r="D19" s="197">
        <v>30</v>
      </c>
      <c r="E19" s="207" t="s">
        <v>8</v>
      </c>
      <c r="F19" s="206">
        <v>2017</v>
      </c>
      <c r="G19" s="94"/>
      <c r="H19" s="87">
        <v>75</v>
      </c>
      <c r="I19" s="94"/>
      <c r="J19" s="94"/>
      <c r="K19" s="94"/>
      <c r="L19" s="81">
        <v>42979</v>
      </c>
      <c r="M19" s="94"/>
      <c r="N19" s="94"/>
      <c r="O19" s="94"/>
      <c r="P19" s="94"/>
      <c r="Q19" s="94"/>
      <c r="R19" s="94"/>
      <c r="S19" s="94"/>
      <c r="T19" s="94"/>
      <c r="U19" s="84"/>
      <c r="V19" s="127"/>
      <c r="W19" s="84"/>
      <c r="X19" s="132"/>
      <c r="Y19" s="132"/>
      <c r="Z19" s="84"/>
    </row>
    <row r="20" spans="1:26" s="66" customFormat="1" x14ac:dyDescent="0.25">
      <c r="A20" s="201">
        <v>1</v>
      </c>
      <c r="B20" s="212" t="s">
        <v>9</v>
      </c>
      <c r="C20" s="213">
        <v>2017</v>
      </c>
      <c r="D20" s="211">
        <v>31</v>
      </c>
      <c r="E20" s="212" t="s">
        <v>9</v>
      </c>
      <c r="F20" s="213">
        <v>2017</v>
      </c>
      <c r="G20" s="96"/>
      <c r="H20" s="91">
        <f>K20</f>
        <v>76.63</v>
      </c>
      <c r="I20" s="96" t="s">
        <v>123</v>
      </c>
      <c r="J20" s="96">
        <v>1650</v>
      </c>
      <c r="K20" s="96">
        <f>ROUND($H$8*J20/$J$7,2)</f>
        <v>76.63</v>
      </c>
      <c r="L20" s="92">
        <v>43009</v>
      </c>
      <c r="M20" s="105">
        <f>SUM(H20:H22)</f>
        <v>229.89</v>
      </c>
      <c r="N20" s="106">
        <f>(M20/M17)-1</f>
        <v>2.1733333333333382E-2</v>
      </c>
      <c r="O20" s="92">
        <v>43374</v>
      </c>
      <c r="P20" s="96" t="s">
        <v>77</v>
      </c>
      <c r="Q20" s="105">
        <f>M20</f>
        <v>229.89</v>
      </c>
      <c r="R20" s="105">
        <v>225</v>
      </c>
      <c r="S20" s="105">
        <f>R20-Q20</f>
        <v>-4.8899999999999864</v>
      </c>
      <c r="T20" s="96"/>
      <c r="U20" s="364">
        <v>0</v>
      </c>
      <c r="V20" s="96"/>
      <c r="W20" s="96"/>
      <c r="X20" s="96"/>
      <c r="Y20" s="96"/>
      <c r="Z20" s="85"/>
    </row>
    <row r="21" spans="1:26" s="66" customFormat="1" x14ac:dyDescent="0.25">
      <c r="A21" s="89">
        <v>1</v>
      </c>
      <c r="B21" s="205" t="s">
        <v>11</v>
      </c>
      <c r="C21" s="206">
        <v>2017</v>
      </c>
      <c r="D21" s="197">
        <v>30</v>
      </c>
      <c r="E21" s="205" t="s">
        <v>11</v>
      </c>
      <c r="F21" s="206">
        <v>2017</v>
      </c>
      <c r="G21" s="94"/>
      <c r="H21" s="89">
        <v>76.63</v>
      </c>
      <c r="I21" s="94"/>
      <c r="J21" s="94"/>
      <c r="K21" s="94"/>
      <c r="L21" s="81">
        <v>43040</v>
      </c>
      <c r="M21" s="94"/>
      <c r="N21" s="94"/>
      <c r="O21" s="94"/>
      <c r="P21" s="94"/>
      <c r="Q21" s="94"/>
      <c r="R21" s="94"/>
      <c r="S21" s="94"/>
      <c r="T21" s="94"/>
      <c r="U21" s="94"/>
      <c r="V21" s="132"/>
      <c r="W21" s="132"/>
      <c r="X21" s="132"/>
      <c r="Y21" s="132"/>
      <c r="Z21" s="84"/>
    </row>
    <row r="22" spans="1:26" s="66" customFormat="1" ht="15" thickBot="1" x14ac:dyDescent="0.3">
      <c r="A22" s="90">
        <v>1</v>
      </c>
      <c r="B22" s="209" t="s">
        <v>12</v>
      </c>
      <c r="C22" s="210">
        <v>2017</v>
      </c>
      <c r="D22" s="208">
        <v>31</v>
      </c>
      <c r="E22" s="209" t="s">
        <v>12</v>
      </c>
      <c r="F22" s="210">
        <v>2017</v>
      </c>
      <c r="G22" s="95"/>
      <c r="H22" s="90">
        <v>76.63</v>
      </c>
      <c r="I22" s="95"/>
      <c r="J22" s="95"/>
      <c r="K22" s="95"/>
      <c r="L22" s="82">
        <v>43070</v>
      </c>
      <c r="M22" s="95"/>
      <c r="N22" s="95"/>
      <c r="O22" s="95"/>
      <c r="P22" s="95"/>
      <c r="Q22" s="95"/>
      <c r="R22" s="95"/>
      <c r="S22" s="95"/>
      <c r="T22" s="95"/>
      <c r="U22" s="377">
        <f>U10</f>
        <v>75</v>
      </c>
      <c r="V22" s="102"/>
      <c r="W22" s="102"/>
      <c r="X22" s="109" t="s">
        <v>72</v>
      </c>
      <c r="Y22" s="108">
        <f>SUM(H11:H22)</f>
        <v>904.89</v>
      </c>
      <c r="Z22" s="222">
        <f>R11+R14+R17+R20</f>
        <v>900</v>
      </c>
    </row>
    <row r="23" spans="1:26" s="66" customFormat="1" x14ac:dyDescent="0.25">
      <c r="A23" s="89">
        <v>1</v>
      </c>
      <c r="B23" s="205" t="s">
        <v>13</v>
      </c>
      <c r="C23" s="206">
        <v>2018</v>
      </c>
      <c r="D23" s="197">
        <v>31</v>
      </c>
      <c r="E23" s="205" t="s">
        <v>13</v>
      </c>
      <c r="F23" s="206">
        <v>2018</v>
      </c>
      <c r="G23" s="94"/>
      <c r="H23" s="89">
        <v>76.63</v>
      </c>
      <c r="I23" s="94"/>
      <c r="J23" s="94"/>
      <c r="K23" s="94"/>
      <c r="L23" s="81">
        <v>43101</v>
      </c>
      <c r="M23" s="83">
        <f>SUM(H23:H25)</f>
        <v>229.89</v>
      </c>
      <c r="N23" s="94"/>
      <c r="O23" s="81"/>
      <c r="P23" s="103" t="s">
        <v>84</v>
      </c>
      <c r="Q23" s="83">
        <f>M23</f>
        <v>229.89</v>
      </c>
      <c r="R23" s="83">
        <v>225</v>
      </c>
      <c r="S23" s="101">
        <f>R23-Q23</f>
        <v>-4.8899999999999864</v>
      </c>
      <c r="T23" s="94"/>
      <c r="U23" s="84"/>
      <c r="V23" s="132"/>
      <c r="W23" s="132"/>
      <c r="X23" s="132"/>
      <c r="Y23" s="132"/>
      <c r="Z23" s="84"/>
    </row>
    <row r="24" spans="1:26" s="66" customFormat="1" x14ac:dyDescent="0.25">
      <c r="A24" s="89">
        <v>1</v>
      </c>
      <c r="B24" s="205" t="s">
        <v>14</v>
      </c>
      <c r="C24" s="206">
        <v>2018</v>
      </c>
      <c r="D24" s="197">
        <v>28</v>
      </c>
      <c r="E24" s="205" t="s">
        <v>14</v>
      </c>
      <c r="F24" s="206">
        <v>2018</v>
      </c>
      <c r="G24" s="94"/>
      <c r="H24" s="89">
        <v>76.63</v>
      </c>
      <c r="I24" s="94"/>
      <c r="J24" s="94"/>
      <c r="K24" s="94"/>
      <c r="L24" s="81">
        <v>43132</v>
      </c>
      <c r="M24" s="83"/>
      <c r="N24" s="94"/>
      <c r="O24" s="81"/>
      <c r="P24" s="103"/>
      <c r="Q24" s="83"/>
      <c r="R24" s="83"/>
      <c r="S24" s="101"/>
      <c r="T24" s="94"/>
      <c r="U24" s="84"/>
      <c r="V24" s="132"/>
      <c r="W24" s="132"/>
      <c r="X24" s="132"/>
      <c r="Y24" s="132"/>
      <c r="Z24" s="84"/>
    </row>
    <row r="25" spans="1:26" s="66" customFormat="1" x14ac:dyDescent="0.25">
      <c r="A25" s="89">
        <v>1</v>
      </c>
      <c r="B25" s="205" t="s">
        <v>15</v>
      </c>
      <c r="C25" s="206">
        <v>2018</v>
      </c>
      <c r="D25" s="197">
        <v>31</v>
      </c>
      <c r="E25" s="205" t="s">
        <v>15</v>
      </c>
      <c r="F25" s="206">
        <v>2018</v>
      </c>
      <c r="G25" s="94"/>
      <c r="H25" s="89">
        <v>76.63</v>
      </c>
      <c r="I25" s="94"/>
      <c r="J25" s="94"/>
      <c r="K25" s="94"/>
      <c r="L25" s="81">
        <v>43160</v>
      </c>
      <c r="M25" s="94"/>
      <c r="N25" s="94"/>
      <c r="O25" s="94"/>
      <c r="P25" s="94"/>
      <c r="Q25" s="94"/>
      <c r="R25" s="94"/>
      <c r="S25" s="94"/>
      <c r="T25" s="94"/>
      <c r="U25" s="84"/>
      <c r="V25" s="132"/>
      <c r="W25" s="132"/>
      <c r="X25" s="132"/>
      <c r="Y25" s="132"/>
      <c r="Z25" s="84"/>
    </row>
    <row r="26" spans="1:26" s="66" customFormat="1" x14ac:dyDescent="0.25">
      <c r="A26" s="89">
        <v>1</v>
      </c>
      <c r="B26" s="205" t="s">
        <v>16</v>
      </c>
      <c r="C26" s="206">
        <v>2018</v>
      </c>
      <c r="D26" s="197">
        <v>30</v>
      </c>
      <c r="E26" s="205" t="s">
        <v>16</v>
      </c>
      <c r="F26" s="206">
        <v>2018</v>
      </c>
      <c r="G26" s="94"/>
      <c r="H26" s="89">
        <v>76.63</v>
      </c>
      <c r="I26" s="94"/>
      <c r="J26" s="94"/>
      <c r="K26" s="94"/>
      <c r="L26" s="81">
        <v>43191</v>
      </c>
      <c r="M26" s="83">
        <f>SUM(H26:H28)</f>
        <v>229.89</v>
      </c>
      <c r="N26" s="94"/>
      <c r="O26" s="94"/>
      <c r="P26" s="94" t="s">
        <v>78</v>
      </c>
      <c r="Q26" s="83">
        <f>M26</f>
        <v>229.89</v>
      </c>
      <c r="R26" s="83">
        <v>225</v>
      </c>
      <c r="S26" s="101">
        <f>R26-Q26</f>
        <v>-4.8899999999999864</v>
      </c>
      <c r="T26" s="94"/>
      <c r="U26" s="84"/>
      <c r="V26" s="132"/>
      <c r="W26" s="132"/>
      <c r="X26" s="132"/>
      <c r="Y26" s="132"/>
      <c r="Z26" s="84"/>
    </row>
    <row r="27" spans="1:26" s="66" customFormat="1" x14ac:dyDescent="0.25">
      <c r="A27" s="89">
        <v>1</v>
      </c>
      <c r="B27" s="205" t="s">
        <v>17</v>
      </c>
      <c r="C27" s="206">
        <v>2018</v>
      </c>
      <c r="D27" s="197">
        <v>31</v>
      </c>
      <c r="E27" s="205" t="s">
        <v>17</v>
      </c>
      <c r="F27" s="206">
        <v>2018</v>
      </c>
      <c r="G27" s="94"/>
      <c r="H27" s="89">
        <v>76.63</v>
      </c>
      <c r="I27" s="94"/>
      <c r="J27" s="94"/>
      <c r="K27" s="94"/>
      <c r="L27" s="81">
        <v>43221</v>
      </c>
      <c r="M27" s="94"/>
      <c r="N27" s="94"/>
      <c r="O27" s="94"/>
      <c r="P27" s="94"/>
      <c r="Q27" s="94"/>
      <c r="R27" s="94"/>
      <c r="S27" s="94"/>
      <c r="T27" s="94"/>
      <c r="U27" s="84"/>
      <c r="V27" s="132"/>
      <c r="W27" s="132"/>
      <c r="X27" s="132"/>
      <c r="Y27" s="132"/>
      <c r="Z27" s="84"/>
    </row>
    <row r="28" spans="1:26" s="66" customFormat="1" x14ac:dyDescent="0.25">
      <c r="A28" s="89">
        <v>1</v>
      </c>
      <c r="B28" s="205" t="s">
        <v>6</v>
      </c>
      <c r="C28" s="206">
        <v>2018</v>
      </c>
      <c r="D28" s="197">
        <v>30</v>
      </c>
      <c r="E28" s="205" t="s">
        <v>6</v>
      </c>
      <c r="F28" s="206">
        <v>2018</v>
      </c>
      <c r="G28" s="94"/>
      <c r="H28" s="89">
        <v>76.63</v>
      </c>
      <c r="I28" s="94"/>
      <c r="J28" s="94"/>
      <c r="K28" s="94"/>
      <c r="L28" s="81">
        <v>43252</v>
      </c>
      <c r="M28" s="94"/>
      <c r="N28" s="94"/>
      <c r="O28" s="94"/>
      <c r="P28" s="94"/>
      <c r="Q28" s="94"/>
      <c r="R28" s="94"/>
      <c r="S28" s="94"/>
      <c r="T28" s="94"/>
      <c r="U28" s="84"/>
      <c r="V28" s="132"/>
      <c r="W28" s="132"/>
      <c r="X28" s="132"/>
      <c r="Y28" s="132"/>
      <c r="Z28" s="84"/>
    </row>
    <row r="29" spans="1:26" s="66" customFormat="1" x14ac:dyDescent="0.25">
      <c r="A29" s="89">
        <v>1</v>
      </c>
      <c r="B29" s="205" t="s">
        <v>10</v>
      </c>
      <c r="C29" s="206">
        <v>2018</v>
      </c>
      <c r="D29" s="197">
        <v>31</v>
      </c>
      <c r="E29" s="207" t="s">
        <v>10</v>
      </c>
      <c r="F29" s="206">
        <v>2018</v>
      </c>
      <c r="G29" s="94"/>
      <c r="H29" s="89">
        <v>76.63</v>
      </c>
      <c r="I29" s="94"/>
      <c r="J29" s="94"/>
      <c r="K29" s="94"/>
      <c r="L29" s="81">
        <v>43282</v>
      </c>
      <c r="M29" s="83">
        <f>SUM(H29:H31)</f>
        <v>229.89</v>
      </c>
      <c r="N29" s="94"/>
      <c r="O29" s="81"/>
      <c r="P29" s="104" t="s">
        <v>79</v>
      </c>
      <c r="Q29" s="83">
        <f>M29</f>
        <v>229.89</v>
      </c>
      <c r="R29" s="83">
        <v>225</v>
      </c>
      <c r="S29" s="101">
        <f>R29-Q29</f>
        <v>-4.8899999999999864</v>
      </c>
      <c r="T29" s="94"/>
      <c r="U29" s="84"/>
      <c r="V29" s="122"/>
      <c r="W29" s="122"/>
      <c r="X29" s="132"/>
      <c r="Y29" s="132"/>
      <c r="Z29" s="84"/>
    </row>
    <row r="30" spans="1:26" s="66" customFormat="1" x14ac:dyDescent="0.25">
      <c r="A30" s="89">
        <v>1</v>
      </c>
      <c r="B30" s="205" t="s">
        <v>7</v>
      </c>
      <c r="C30" s="206">
        <v>2018</v>
      </c>
      <c r="D30" s="197">
        <v>31</v>
      </c>
      <c r="E30" s="207" t="s">
        <v>7</v>
      </c>
      <c r="F30" s="206">
        <v>2018</v>
      </c>
      <c r="G30" s="94"/>
      <c r="H30" s="89">
        <v>76.63</v>
      </c>
      <c r="I30" s="94"/>
      <c r="J30" s="94"/>
      <c r="K30" s="94"/>
      <c r="L30" s="81">
        <v>43313</v>
      </c>
      <c r="M30" s="94"/>
      <c r="N30" s="94"/>
      <c r="O30" s="94"/>
      <c r="P30" s="94"/>
      <c r="Q30" s="94"/>
      <c r="R30" s="94"/>
      <c r="S30" s="94"/>
      <c r="T30" s="94"/>
      <c r="U30" s="84"/>
      <c r="V30" s="120"/>
      <c r="W30" s="120"/>
      <c r="X30" s="132"/>
      <c r="Y30" s="132"/>
      <c r="Z30" s="84"/>
    </row>
    <row r="31" spans="1:26" s="66" customFormat="1" x14ac:dyDescent="0.25">
      <c r="A31" s="89">
        <v>1</v>
      </c>
      <c r="B31" s="207" t="s">
        <v>8</v>
      </c>
      <c r="C31" s="206">
        <v>2018</v>
      </c>
      <c r="D31" s="197">
        <v>30</v>
      </c>
      <c r="E31" s="207" t="s">
        <v>8</v>
      </c>
      <c r="F31" s="206">
        <v>2018</v>
      </c>
      <c r="G31" s="94"/>
      <c r="H31" s="89">
        <v>76.63</v>
      </c>
      <c r="I31" s="94"/>
      <c r="J31" s="94"/>
      <c r="K31" s="94"/>
      <c r="L31" s="81">
        <v>43344</v>
      </c>
      <c r="M31" s="94"/>
      <c r="N31" s="94"/>
      <c r="O31" s="94"/>
      <c r="P31" s="94"/>
      <c r="Q31" s="94"/>
      <c r="R31" s="94"/>
      <c r="S31" s="94"/>
      <c r="T31" s="94"/>
      <c r="U31" s="84"/>
      <c r="V31" s="122"/>
      <c r="W31" s="122"/>
      <c r="X31" s="132"/>
      <c r="Y31" s="132"/>
      <c r="Z31" s="84"/>
    </row>
    <row r="32" spans="1:26" s="66" customFormat="1" x14ac:dyDescent="0.25">
      <c r="A32" s="201">
        <v>1</v>
      </c>
      <c r="B32" s="212" t="s">
        <v>9</v>
      </c>
      <c r="C32" s="213">
        <v>2018</v>
      </c>
      <c r="D32" s="211">
        <v>31</v>
      </c>
      <c r="E32" s="212" t="s">
        <v>9</v>
      </c>
      <c r="F32" s="213">
        <v>2018</v>
      </c>
      <c r="G32" s="96"/>
      <c r="H32" s="91">
        <f>K32</f>
        <v>77.599999999999994</v>
      </c>
      <c r="I32" s="96" t="s">
        <v>122</v>
      </c>
      <c r="J32" s="96">
        <v>1671</v>
      </c>
      <c r="K32" s="105">
        <f>ROUND($H$8*J32/$J$7,2)</f>
        <v>77.599999999999994</v>
      </c>
      <c r="L32" s="92">
        <v>43374</v>
      </c>
      <c r="M32" s="105">
        <f>SUM(H32:H34)</f>
        <v>232.79999999999998</v>
      </c>
      <c r="N32" s="106">
        <f>(M32/M29)-1</f>
        <v>1.2658227848101333E-2</v>
      </c>
      <c r="O32" s="92">
        <v>43739</v>
      </c>
      <c r="P32" s="96" t="s">
        <v>80</v>
      </c>
      <c r="Q32" s="105">
        <f>M32</f>
        <v>232.79999999999998</v>
      </c>
      <c r="R32" s="105">
        <v>229.89</v>
      </c>
      <c r="S32" s="105">
        <f>R32-Q32</f>
        <v>-2.9099999999999966</v>
      </c>
      <c r="T32" s="96">
        <v>1.03</v>
      </c>
      <c r="U32" s="364">
        <v>1.63</v>
      </c>
      <c r="V32" s="96"/>
      <c r="W32" s="96"/>
      <c r="X32" s="96"/>
      <c r="Y32" s="96"/>
      <c r="Z32" s="85"/>
    </row>
    <row r="33" spans="1:26" s="66" customFormat="1" x14ac:dyDescent="0.25">
      <c r="A33" s="89">
        <v>1</v>
      </c>
      <c r="B33" s="205" t="s">
        <v>11</v>
      </c>
      <c r="C33" s="206">
        <v>2018</v>
      </c>
      <c r="D33" s="197">
        <v>30</v>
      </c>
      <c r="E33" s="205" t="s">
        <v>11</v>
      </c>
      <c r="F33" s="206">
        <v>2018</v>
      </c>
      <c r="G33" s="94"/>
      <c r="H33" s="87">
        <v>77.599999999999994</v>
      </c>
      <c r="I33" s="94"/>
      <c r="J33" s="94"/>
      <c r="K33" s="94"/>
      <c r="L33" s="81">
        <v>43405</v>
      </c>
      <c r="M33" s="94"/>
      <c r="N33" s="94"/>
      <c r="O33" s="94"/>
      <c r="P33" s="94"/>
      <c r="Q33" s="94"/>
      <c r="R33" s="94"/>
      <c r="S33" s="94"/>
      <c r="T33" s="94"/>
      <c r="U33" s="94"/>
      <c r="V33" s="122"/>
      <c r="W33" s="122"/>
      <c r="X33" s="132"/>
      <c r="Y33" s="132"/>
      <c r="Z33" s="84"/>
    </row>
    <row r="34" spans="1:26" s="66" customFormat="1" ht="15" thickBot="1" x14ac:dyDescent="0.3">
      <c r="A34" s="90">
        <v>1</v>
      </c>
      <c r="B34" s="209" t="s">
        <v>12</v>
      </c>
      <c r="C34" s="210">
        <v>2018</v>
      </c>
      <c r="D34" s="208">
        <v>31</v>
      </c>
      <c r="E34" s="209" t="s">
        <v>12</v>
      </c>
      <c r="F34" s="210">
        <v>2018</v>
      </c>
      <c r="G34" s="95"/>
      <c r="H34" s="88">
        <v>77.599999999999994</v>
      </c>
      <c r="I34" s="95"/>
      <c r="J34" s="95"/>
      <c r="K34" s="95"/>
      <c r="L34" s="82">
        <v>43435</v>
      </c>
      <c r="M34" s="95"/>
      <c r="N34" s="95"/>
      <c r="O34" s="95"/>
      <c r="P34" s="95"/>
      <c r="Q34" s="95"/>
      <c r="R34" s="95"/>
      <c r="S34" s="95"/>
      <c r="T34" s="95"/>
      <c r="U34" s="378">
        <v>76.63</v>
      </c>
      <c r="V34" s="102"/>
      <c r="W34" s="102"/>
      <c r="X34" s="109" t="s">
        <v>74</v>
      </c>
      <c r="Y34" s="108">
        <f>SUM(H23:H34)</f>
        <v>922.47</v>
      </c>
      <c r="Z34" s="222">
        <f>R23+R26+R29+R32+T32</f>
        <v>905.92</v>
      </c>
    </row>
    <row r="35" spans="1:26" s="66" customFormat="1" x14ac:dyDescent="0.25">
      <c r="A35" s="89">
        <v>1</v>
      </c>
      <c r="B35" s="205" t="s">
        <v>13</v>
      </c>
      <c r="C35" s="206">
        <v>2019</v>
      </c>
      <c r="D35" s="197">
        <v>31</v>
      </c>
      <c r="E35" s="205" t="s">
        <v>13</v>
      </c>
      <c r="F35" s="206">
        <v>2019</v>
      </c>
      <c r="G35" s="94"/>
      <c r="H35" s="87">
        <v>77.599999999999994</v>
      </c>
      <c r="I35" s="94"/>
      <c r="J35" s="94"/>
      <c r="K35" s="94"/>
      <c r="L35" s="81">
        <v>43466</v>
      </c>
      <c r="M35" s="83">
        <f>SUM(H35:H37)</f>
        <v>232.79999999999998</v>
      </c>
      <c r="N35" s="94"/>
      <c r="O35" s="81"/>
      <c r="P35" s="103" t="s">
        <v>140</v>
      </c>
      <c r="Q35" s="83">
        <f>M35</f>
        <v>232.79999999999998</v>
      </c>
      <c r="R35" s="83">
        <v>231.83</v>
      </c>
      <c r="S35" s="101">
        <f>R35-Q35</f>
        <v>-0.96999999999997044</v>
      </c>
      <c r="T35" s="94">
        <v>23.96</v>
      </c>
      <c r="U35" s="84"/>
      <c r="V35" s="132"/>
      <c r="W35" s="132"/>
      <c r="X35" s="132"/>
      <c r="Y35" s="132"/>
      <c r="Z35" s="84"/>
    </row>
    <row r="36" spans="1:26" s="66" customFormat="1" x14ac:dyDescent="0.25">
      <c r="A36" s="89">
        <v>1</v>
      </c>
      <c r="B36" s="205" t="s">
        <v>14</v>
      </c>
      <c r="C36" s="206">
        <v>2019</v>
      </c>
      <c r="D36" s="197">
        <v>28</v>
      </c>
      <c r="E36" s="205" t="s">
        <v>14</v>
      </c>
      <c r="F36" s="206">
        <v>2019</v>
      </c>
      <c r="G36" s="94"/>
      <c r="H36" s="87">
        <v>77.599999999999994</v>
      </c>
      <c r="I36" s="94"/>
      <c r="J36" s="94"/>
      <c r="K36" s="94"/>
      <c r="L36" s="81">
        <v>43497</v>
      </c>
      <c r="M36" s="83"/>
      <c r="N36" s="94"/>
      <c r="O36" s="81"/>
      <c r="P36" s="103"/>
      <c r="Q36" s="83"/>
      <c r="R36" s="83"/>
      <c r="S36" s="101"/>
      <c r="T36" s="94"/>
      <c r="U36" s="84"/>
      <c r="V36" s="132"/>
      <c r="W36" s="132"/>
      <c r="X36" s="132"/>
      <c r="Y36" s="132"/>
      <c r="Z36" s="84"/>
    </row>
    <row r="37" spans="1:26" s="66" customFormat="1" x14ac:dyDescent="0.25">
      <c r="A37" s="89">
        <v>1</v>
      </c>
      <c r="B37" s="205" t="s">
        <v>15</v>
      </c>
      <c r="C37" s="206">
        <v>2019</v>
      </c>
      <c r="D37" s="197">
        <v>31</v>
      </c>
      <c r="E37" s="205" t="s">
        <v>15</v>
      </c>
      <c r="F37" s="206">
        <v>2019</v>
      </c>
      <c r="G37" s="94"/>
      <c r="H37" s="87">
        <v>77.599999999999994</v>
      </c>
      <c r="I37" s="94"/>
      <c r="J37" s="94"/>
      <c r="K37" s="94"/>
      <c r="L37" s="81">
        <v>43525</v>
      </c>
      <c r="M37" s="94"/>
      <c r="N37" s="94"/>
      <c r="O37" s="94"/>
      <c r="P37" s="94"/>
      <c r="Q37" s="94"/>
      <c r="R37" s="94"/>
      <c r="S37" s="94"/>
      <c r="T37" s="94"/>
      <c r="U37" s="84"/>
      <c r="V37" s="132"/>
      <c r="W37" s="132"/>
      <c r="X37" s="132"/>
      <c r="Y37" s="132"/>
      <c r="Z37" s="84"/>
    </row>
    <row r="38" spans="1:26" s="66" customFormat="1" x14ac:dyDescent="0.25">
      <c r="A38" s="89">
        <v>1</v>
      </c>
      <c r="B38" s="205" t="s">
        <v>16</v>
      </c>
      <c r="C38" s="206">
        <v>2019</v>
      </c>
      <c r="D38" s="197">
        <v>30</v>
      </c>
      <c r="E38" s="205" t="s">
        <v>16</v>
      </c>
      <c r="F38" s="206">
        <v>2019</v>
      </c>
      <c r="G38" s="94"/>
      <c r="H38" s="87">
        <v>77.599999999999994</v>
      </c>
      <c r="I38" s="94"/>
      <c r="J38" s="94"/>
      <c r="K38" s="94"/>
      <c r="L38" s="81">
        <v>43556</v>
      </c>
      <c r="M38" s="83">
        <f>SUM(H38:H40)</f>
        <v>232.79999999999998</v>
      </c>
      <c r="N38" s="94"/>
      <c r="O38" s="94"/>
      <c r="P38" s="94" t="s">
        <v>121</v>
      </c>
      <c r="Q38" s="83">
        <f>M38</f>
        <v>232.79999999999998</v>
      </c>
      <c r="R38" s="94">
        <v>231.25</v>
      </c>
      <c r="S38" s="101">
        <f>R38-Q38</f>
        <v>-1.5499999999999829</v>
      </c>
      <c r="T38" s="94"/>
      <c r="U38" s="84">
        <v>0.97</v>
      </c>
      <c r="V38" s="132"/>
      <c r="W38" s="132"/>
      <c r="X38" s="132"/>
      <c r="Y38" s="132"/>
      <c r="Z38" s="84"/>
    </row>
    <row r="39" spans="1:26" s="66" customFormat="1" x14ac:dyDescent="0.25">
      <c r="A39" s="89">
        <v>1</v>
      </c>
      <c r="B39" s="205" t="s">
        <v>17</v>
      </c>
      <c r="C39" s="206">
        <v>2019</v>
      </c>
      <c r="D39" s="197">
        <v>31</v>
      </c>
      <c r="E39" s="205" t="s">
        <v>17</v>
      </c>
      <c r="F39" s="206">
        <v>2019</v>
      </c>
      <c r="G39" s="94"/>
      <c r="H39" s="87">
        <v>77.599999999999994</v>
      </c>
      <c r="I39" s="94"/>
      <c r="J39" s="94"/>
      <c r="K39" s="94"/>
      <c r="L39" s="81">
        <v>43586</v>
      </c>
      <c r="M39" s="94"/>
      <c r="N39" s="94"/>
      <c r="O39" s="94"/>
      <c r="P39" s="94"/>
      <c r="Q39" s="94"/>
      <c r="R39" s="94"/>
      <c r="S39" s="94"/>
      <c r="T39" s="94"/>
      <c r="U39" s="84"/>
      <c r="V39" s="132"/>
      <c r="W39" s="132"/>
      <c r="X39" s="132"/>
      <c r="Y39" s="132"/>
      <c r="Z39" s="84"/>
    </row>
    <row r="40" spans="1:26" s="66" customFormat="1" x14ac:dyDescent="0.25">
      <c r="A40" s="89">
        <v>1</v>
      </c>
      <c r="B40" s="205" t="s">
        <v>6</v>
      </c>
      <c r="C40" s="206">
        <v>2019</v>
      </c>
      <c r="D40" s="197">
        <v>30</v>
      </c>
      <c r="E40" s="205" t="s">
        <v>6</v>
      </c>
      <c r="F40" s="206">
        <v>2019</v>
      </c>
      <c r="G40" s="94"/>
      <c r="H40" s="87">
        <v>77.599999999999994</v>
      </c>
      <c r="I40" s="94"/>
      <c r="J40" s="94"/>
      <c r="K40" s="94"/>
      <c r="L40" s="81">
        <v>43617</v>
      </c>
      <c r="M40" s="94"/>
      <c r="N40" s="94"/>
      <c r="O40" s="94"/>
      <c r="P40" s="94"/>
      <c r="Q40" s="94"/>
      <c r="R40" s="94"/>
      <c r="S40" s="94"/>
      <c r="T40" s="94"/>
      <c r="U40" s="84"/>
      <c r="V40" s="127"/>
      <c r="W40" s="127"/>
      <c r="X40" s="132"/>
      <c r="Y40" s="132"/>
      <c r="Z40" s="84"/>
    </row>
    <row r="41" spans="1:26" s="66" customFormat="1" x14ac:dyDescent="0.25">
      <c r="A41" s="89">
        <v>1</v>
      </c>
      <c r="B41" s="205" t="s">
        <v>10</v>
      </c>
      <c r="C41" s="206">
        <v>2019</v>
      </c>
      <c r="D41" s="197">
        <v>31</v>
      </c>
      <c r="E41" s="207" t="s">
        <v>10</v>
      </c>
      <c r="F41" s="206">
        <v>2019</v>
      </c>
      <c r="G41" s="94"/>
      <c r="H41" s="87">
        <v>77.599999999999994</v>
      </c>
      <c r="I41" s="94"/>
      <c r="J41" s="94"/>
      <c r="K41" s="94"/>
      <c r="L41" s="81">
        <v>43647</v>
      </c>
      <c r="M41" s="83">
        <f>SUM(H41:H43)</f>
        <v>232.79999999999998</v>
      </c>
      <c r="N41" s="94"/>
      <c r="O41" s="81"/>
      <c r="P41" s="104" t="s">
        <v>120</v>
      </c>
      <c r="Q41" s="83">
        <f>M41</f>
        <v>232.79999999999998</v>
      </c>
      <c r="R41" s="83">
        <v>232.8</v>
      </c>
      <c r="S41" s="101">
        <f>R41-Q41</f>
        <v>0</v>
      </c>
      <c r="T41" s="94"/>
      <c r="U41" s="84"/>
      <c r="V41" s="120"/>
      <c r="W41" s="120"/>
      <c r="X41" s="132"/>
      <c r="Y41" s="132"/>
      <c r="Z41" s="84"/>
    </row>
    <row r="42" spans="1:26" s="66" customFormat="1" x14ac:dyDescent="0.25">
      <c r="A42" s="89">
        <v>1</v>
      </c>
      <c r="B42" s="205" t="s">
        <v>7</v>
      </c>
      <c r="C42" s="206">
        <v>2019</v>
      </c>
      <c r="D42" s="197">
        <v>31</v>
      </c>
      <c r="E42" s="207" t="s">
        <v>7</v>
      </c>
      <c r="F42" s="206">
        <v>2019</v>
      </c>
      <c r="G42" s="94"/>
      <c r="H42" s="87">
        <v>77.599999999999994</v>
      </c>
      <c r="I42" s="94"/>
      <c r="J42" s="94"/>
      <c r="K42" s="94"/>
      <c r="L42" s="81">
        <v>43678</v>
      </c>
      <c r="M42" s="94"/>
      <c r="N42" s="94"/>
      <c r="O42" s="94"/>
      <c r="P42" s="94"/>
      <c r="Q42" s="94"/>
      <c r="R42" s="94"/>
      <c r="S42" s="94"/>
      <c r="T42" s="94"/>
      <c r="U42" s="84"/>
      <c r="V42" s="132"/>
      <c r="W42" s="132"/>
      <c r="X42" s="132"/>
      <c r="Y42" s="132"/>
      <c r="Z42" s="84"/>
    </row>
    <row r="43" spans="1:26" s="66" customFormat="1" x14ac:dyDescent="0.25">
      <c r="A43" s="89">
        <v>1</v>
      </c>
      <c r="B43" s="207" t="s">
        <v>8</v>
      </c>
      <c r="C43" s="206">
        <v>2019</v>
      </c>
      <c r="D43" s="197">
        <v>30</v>
      </c>
      <c r="E43" s="207" t="s">
        <v>8</v>
      </c>
      <c r="F43" s="206">
        <v>2019</v>
      </c>
      <c r="G43" s="94"/>
      <c r="H43" s="87">
        <v>77.599999999999994</v>
      </c>
      <c r="I43" s="94"/>
      <c r="J43" s="94"/>
      <c r="K43" s="94"/>
      <c r="L43" s="81">
        <v>43709</v>
      </c>
      <c r="M43" s="94"/>
      <c r="N43" s="94"/>
      <c r="O43" s="94"/>
      <c r="P43" s="94"/>
      <c r="Q43" s="94"/>
      <c r="R43" s="94"/>
      <c r="S43" s="83"/>
      <c r="T43" s="94"/>
      <c r="U43" s="84"/>
      <c r="V43" s="127"/>
      <c r="W43" s="127"/>
      <c r="X43" s="132"/>
      <c r="Y43" s="132"/>
      <c r="Z43" s="84"/>
    </row>
    <row r="44" spans="1:26" s="66" customFormat="1" x14ac:dyDescent="0.25">
      <c r="A44" s="284">
        <v>1</v>
      </c>
      <c r="B44" s="214">
        <v>10</v>
      </c>
      <c r="C44" s="212">
        <v>2019</v>
      </c>
      <c r="D44" s="212">
        <v>31</v>
      </c>
      <c r="E44" s="212">
        <v>10</v>
      </c>
      <c r="F44" s="212">
        <v>2019</v>
      </c>
      <c r="G44" s="215"/>
      <c r="H44" s="91">
        <f>K44</f>
        <v>80.25</v>
      </c>
      <c r="I44" s="215" t="s">
        <v>119</v>
      </c>
      <c r="J44" s="96">
        <v>1728</v>
      </c>
      <c r="K44" s="105">
        <f>ROUND($H$8*J44/$J$7,2)</f>
        <v>80.25</v>
      </c>
      <c r="L44" s="92">
        <v>43739</v>
      </c>
      <c r="M44" s="105">
        <f>SUM(H44:H46)</f>
        <v>240.75</v>
      </c>
      <c r="N44" s="106">
        <f>(M44/M41)-1</f>
        <v>3.4149484536082575E-2</v>
      </c>
      <c r="O44" s="215" t="s">
        <v>178</v>
      </c>
      <c r="P44" s="202" t="s">
        <v>131</v>
      </c>
      <c r="Q44" s="105">
        <f>M44</f>
        <v>240.75</v>
      </c>
      <c r="R44" s="105">
        <v>235.77</v>
      </c>
      <c r="S44" s="105">
        <f>R44-Q44</f>
        <v>-4.9799999999999898</v>
      </c>
      <c r="T44" s="370" t="s">
        <v>181</v>
      </c>
      <c r="U44" s="370" t="s">
        <v>182</v>
      </c>
      <c r="V44" s="216"/>
      <c r="W44" s="216"/>
      <c r="X44" s="215"/>
      <c r="Y44" s="215"/>
      <c r="Z44" s="85"/>
    </row>
    <row r="45" spans="1:26" s="66" customFormat="1" x14ac:dyDescent="0.25">
      <c r="A45" s="89">
        <v>1</v>
      </c>
      <c r="B45" s="205" t="s">
        <v>11</v>
      </c>
      <c r="C45" s="206">
        <v>2019</v>
      </c>
      <c r="D45" s="344">
        <v>30</v>
      </c>
      <c r="E45" s="205" t="s">
        <v>11</v>
      </c>
      <c r="F45" s="206">
        <v>2019</v>
      </c>
      <c r="G45" s="94"/>
      <c r="H45" s="87">
        <v>80.25</v>
      </c>
      <c r="I45" s="94"/>
      <c r="J45" s="94"/>
      <c r="K45" s="94"/>
      <c r="L45" s="81">
        <v>43770</v>
      </c>
      <c r="M45" s="94"/>
      <c r="N45" s="94"/>
      <c r="O45" s="94"/>
      <c r="P45" s="94"/>
      <c r="Q45" s="94"/>
      <c r="R45" s="94"/>
      <c r="S45" s="94"/>
      <c r="T45" s="94"/>
      <c r="U45" s="94"/>
      <c r="V45" s="122"/>
      <c r="W45" s="122"/>
      <c r="X45" s="132"/>
      <c r="Y45" s="132"/>
      <c r="Z45" s="84"/>
    </row>
    <row r="46" spans="1:26" s="66" customFormat="1" ht="15" thickBot="1" x14ac:dyDescent="0.3">
      <c r="A46" s="90">
        <v>1</v>
      </c>
      <c r="B46" s="209" t="s">
        <v>12</v>
      </c>
      <c r="C46" s="210">
        <v>2019</v>
      </c>
      <c r="D46" s="208">
        <v>31</v>
      </c>
      <c r="E46" s="209" t="s">
        <v>12</v>
      </c>
      <c r="F46" s="210">
        <v>2019</v>
      </c>
      <c r="G46" s="95"/>
      <c r="H46" s="88">
        <v>80.25</v>
      </c>
      <c r="I46" s="95"/>
      <c r="J46" s="95"/>
      <c r="K46" s="95"/>
      <c r="L46" s="82">
        <v>43800</v>
      </c>
      <c r="M46" s="95"/>
      <c r="N46" s="95"/>
      <c r="O46" s="95"/>
      <c r="P46" s="95"/>
      <c r="Q46" s="95"/>
      <c r="R46" s="380"/>
      <c r="S46" s="95"/>
      <c r="T46" s="95"/>
      <c r="U46" s="379">
        <f>U34+U38+U44</f>
        <v>78.589999999999989</v>
      </c>
      <c r="V46" s="102"/>
      <c r="W46" s="102"/>
      <c r="X46" s="109" t="s">
        <v>151</v>
      </c>
      <c r="Y46" s="108">
        <f>SUM(H35:H46)</f>
        <v>939.15000000000009</v>
      </c>
      <c r="Z46" s="222">
        <f>R35+R38+R41+R44+T35+T38+T41+T44</f>
        <v>956.24000000000012</v>
      </c>
    </row>
    <row r="47" spans="1:26" s="66" customFormat="1" x14ac:dyDescent="0.25">
      <c r="A47" s="89">
        <v>1</v>
      </c>
      <c r="B47" s="205" t="s">
        <v>13</v>
      </c>
      <c r="C47" s="206">
        <v>2020</v>
      </c>
      <c r="D47" s="344">
        <v>31</v>
      </c>
      <c r="E47" s="205" t="s">
        <v>13</v>
      </c>
      <c r="F47" s="206">
        <v>2020</v>
      </c>
      <c r="G47" s="94"/>
      <c r="H47" s="87">
        <v>80.25</v>
      </c>
      <c r="I47" s="94"/>
      <c r="J47" s="94"/>
      <c r="K47" s="94"/>
      <c r="L47" s="81">
        <v>43800</v>
      </c>
      <c r="M47" s="83">
        <f>SUM(H47:H49)</f>
        <v>240.75</v>
      </c>
      <c r="N47" s="94"/>
      <c r="O47" s="81"/>
      <c r="P47" s="103" t="s">
        <v>145</v>
      </c>
      <c r="Q47" s="83">
        <f>M47</f>
        <v>240.75</v>
      </c>
      <c r="R47" s="101">
        <v>240.75</v>
      </c>
      <c r="S47" s="101"/>
      <c r="T47" s="94">
        <v>4.9800000000000004</v>
      </c>
      <c r="U47" s="387">
        <v>1.66</v>
      </c>
      <c r="V47" s="132"/>
      <c r="W47" s="132"/>
      <c r="X47" s="132"/>
      <c r="Y47" s="132"/>
      <c r="Z47" s="84"/>
    </row>
    <row r="48" spans="1:26" s="66" customFormat="1" x14ac:dyDescent="0.25">
      <c r="A48" s="89">
        <v>1</v>
      </c>
      <c r="B48" s="205" t="s">
        <v>14</v>
      </c>
      <c r="C48" s="206">
        <v>2020</v>
      </c>
      <c r="D48" s="344">
        <v>28</v>
      </c>
      <c r="E48" s="205" t="s">
        <v>14</v>
      </c>
      <c r="F48" s="206">
        <v>2020</v>
      </c>
      <c r="G48" s="94"/>
      <c r="H48" s="87">
        <v>80.25</v>
      </c>
      <c r="I48" s="94"/>
      <c r="J48" s="94"/>
      <c r="K48" s="94"/>
      <c r="L48" s="81">
        <v>43497</v>
      </c>
      <c r="M48" s="83"/>
      <c r="N48" s="94"/>
      <c r="O48" s="81"/>
      <c r="P48" s="103"/>
      <c r="Q48" s="83"/>
      <c r="R48" s="83"/>
      <c r="S48" s="101"/>
      <c r="T48" s="94"/>
      <c r="U48" s="84"/>
      <c r="V48" s="132"/>
      <c r="W48" s="132"/>
      <c r="X48" s="132"/>
      <c r="Y48" s="132"/>
      <c r="Z48" s="84"/>
    </row>
    <row r="49" spans="1:26" s="66" customFormat="1" x14ac:dyDescent="0.25">
      <c r="A49" s="89">
        <v>1</v>
      </c>
      <c r="B49" s="205" t="s">
        <v>15</v>
      </c>
      <c r="C49" s="206">
        <v>2020</v>
      </c>
      <c r="D49" s="344">
        <v>31</v>
      </c>
      <c r="E49" s="205" t="s">
        <v>15</v>
      </c>
      <c r="F49" s="206">
        <v>2020</v>
      </c>
      <c r="G49" s="94"/>
      <c r="H49" s="87">
        <v>80.25</v>
      </c>
      <c r="I49" s="94"/>
      <c r="J49" s="94"/>
      <c r="K49" s="94"/>
      <c r="L49" s="81">
        <v>43525</v>
      </c>
      <c r="M49" s="94"/>
      <c r="N49" s="94"/>
      <c r="O49" s="94"/>
      <c r="P49" s="94"/>
      <c r="Q49" s="94"/>
      <c r="R49" s="94"/>
      <c r="S49" s="94"/>
      <c r="T49" s="94"/>
      <c r="U49" s="84"/>
      <c r="V49" s="132"/>
      <c r="W49" s="132"/>
      <c r="X49" s="132"/>
      <c r="Y49" s="132"/>
      <c r="Z49" s="84"/>
    </row>
    <row r="50" spans="1:26" s="66" customFormat="1" x14ac:dyDescent="0.25">
      <c r="A50" s="89">
        <v>1</v>
      </c>
      <c r="B50" s="205" t="s">
        <v>16</v>
      </c>
      <c r="C50" s="206">
        <v>2020</v>
      </c>
      <c r="D50" s="344">
        <v>30</v>
      </c>
      <c r="E50" s="205" t="s">
        <v>16</v>
      </c>
      <c r="F50" s="206">
        <v>2020</v>
      </c>
      <c r="G50" s="94"/>
      <c r="H50" s="87">
        <v>80.25</v>
      </c>
      <c r="I50" s="94"/>
      <c r="J50" s="94"/>
      <c r="K50" s="94"/>
      <c r="L50" s="81">
        <v>43556</v>
      </c>
      <c r="M50" s="83">
        <f>SUM(H50:H52)</f>
        <v>240.75</v>
      </c>
      <c r="N50" s="94"/>
      <c r="O50" s="94"/>
      <c r="P50" s="104" t="s">
        <v>141</v>
      </c>
      <c r="Q50" s="83">
        <f>M50</f>
        <v>240.75</v>
      </c>
      <c r="R50" s="294">
        <v>240.75</v>
      </c>
      <c r="S50" s="101"/>
      <c r="T50" s="94"/>
      <c r="U50" s="84"/>
      <c r="V50" s="132"/>
      <c r="W50" s="132"/>
      <c r="X50" s="132"/>
      <c r="Y50" s="132"/>
      <c r="Z50" s="84"/>
    </row>
    <row r="51" spans="1:26" s="66" customFormat="1" x14ac:dyDescent="0.25">
      <c r="A51" s="89">
        <v>1</v>
      </c>
      <c r="B51" s="205" t="s">
        <v>17</v>
      </c>
      <c r="C51" s="206">
        <v>2020</v>
      </c>
      <c r="D51" s="344">
        <v>31</v>
      </c>
      <c r="E51" s="205" t="s">
        <v>17</v>
      </c>
      <c r="F51" s="206">
        <v>2020</v>
      </c>
      <c r="G51" s="94"/>
      <c r="H51" s="87">
        <v>80.25</v>
      </c>
      <c r="I51" s="94"/>
      <c r="J51" s="94"/>
      <c r="K51" s="94"/>
      <c r="L51" s="81">
        <v>43586</v>
      </c>
      <c r="M51" s="94"/>
      <c r="N51" s="94"/>
      <c r="O51" s="94"/>
      <c r="P51" s="94"/>
      <c r="Q51" s="94"/>
      <c r="R51" s="94"/>
      <c r="S51" s="94"/>
      <c r="T51" s="94"/>
      <c r="U51" s="84"/>
      <c r="V51" s="132"/>
      <c r="W51" s="132"/>
      <c r="X51" s="132"/>
      <c r="Y51" s="132"/>
      <c r="Z51" s="84"/>
    </row>
    <row r="52" spans="1:26" s="66" customFormat="1" x14ac:dyDescent="0.25">
      <c r="A52" s="89">
        <v>1</v>
      </c>
      <c r="B52" s="205" t="s">
        <v>6</v>
      </c>
      <c r="C52" s="206">
        <v>2020</v>
      </c>
      <c r="D52" s="344">
        <v>30</v>
      </c>
      <c r="E52" s="205" t="s">
        <v>6</v>
      </c>
      <c r="F52" s="206">
        <v>2020</v>
      </c>
      <c r="G52" s="94"/>
      <c r="H52" s="87">
        <v>80.25</v>
      </c>
      <c r="I52" s="94"/>
      <c r="J52" s="94"/>
      <c r="K52" s="94"/>
      <c r="L52" s="81">
        <v>43617</v>
      </c>
      <c r="M52" s="94"/>
      <c r="N52" s="94"/>
      <c r="O52" s="94"/>
      <c r="P52" s="94"/>
      <c r="Q52" s="94"/>
      <c r="R52" s="94"/>
      <c r="S52" s="94"/>
      <c r="T52" s="94"/>
      <c r="U52" s="84"/>
      <c r="V52" s="127"/>
      <c r="W52" s="127"/>
      <c r="X52" s="132"/>
      <c r="Y52" s="132"/>
      <c r="Z52" s="84"/>
    </row>
    <row r="53" spans="1:26" s="66" customFormat="1" x14ac:dyDescent="0.25">
      <c r="A53" s="89">
        <v>1</v>
      </c>
      <c r="B53" s="205" t="s">
        <v>10</v>
      </c>
      <c r="C53" s="206">
        <v>2020</v>
      </c>
      <c r="D53" s="344">
        <v>31</v>
      </c>
      <c r="E53" s="207" t="s">
        <v>10</v>
      </c>
      <c r="F53" s="206">
        <v>2020</v>
      </c>
      <c r="G53" s="94"/>
      <c r="H53" s="87">
        <v>80.25</v>
      </c>
      <c r="I53" s="94"/>
      <c r="J53" s="94"/>
      <c r="K53" s="94"/>
      <c r="L53" s="81">
        <v>43647</v>
      </c>
      <c r="M53" s="83">
        <f>SUM(H53:H55)</f>
        <v>240.75</v>
      </c>
      <c r="N53" s="94"/>
      <c r="O53" s="81"/>
      <c r="P53" s="104" t="s">
        <v>188</v>
      </c>
      <c r="Q53" s="83">
        <v>80.25</v>
      </c>
      <c r="R53" s="294">
        <v>80.25</v>
      </c>
      <c r="S53" s="101"/>
      <c r="T53" s="94"/>
      <c r="U53" s="84"/>
      <c r="V53" s="120"/>
      <c r="W53" s="120"/>
      <c r="X53" s="132"/>
      <c r="Y53" s="132"/>
      <c r="Z53" s="84"/>
    </row>
    <row r="54" spans="1:26" s="66" customFormat="1" x14ac:dyDescent="0.25">
      <c r="A54" s="89">
        <v>1</v>
      </c>
      <c r="B54" s="205" t="s">
        <v>7</v>
      </c>
      <c r="C54" s="206">
        <v>2020</v>
      </c>
      <c r="D54" s="344">
        <v>31</v>
      </c>
      <c r="E54" s="207" t="s">
        <v>7</v>
      </c>
      <c r="F54" s="206">
        <v>2020</v>
      </c>
      <c r="G54" s="94"/>
      <c r="H54" s="87">
        <v>80.25</v>
      </c>
      <c r="I54" s="94"/>
      <c r="J54" s="94"/>
      <c r="K54" s="94"/>
      <c r="L54" s="81">
        <v>43678</v>
      </c>
      <c r="M54" s="94"/>
      <c r="N54" s="94"/>
      <c r="O54" s="94"/>
      <c r="P54" s="94"/>
      <c r="Q54" s="94"/>
      <c r="R54" s="94"/>
      <c r="S54" s="94"/>
      <c r="T54" s="94"/>
      <c r="U54" s="84"/>
      <c r="V54" s="132"/>
      <c r="W54" s="132"/>
      <c r="X54" s="132"/>
      <c r="Y54" s="132"/>
      <c r="Z54" s="84"/>
    </row>
    <row r="55" spans="1:26" s="66" customFormat="1" x14ac:dyDescent="0.25">
      <c r="A55" s="89">
        <v>1</v>
      </c>
      <c r="B55" s="207" t="s">
        <v>8</v>
      </c>
      <c r="C55" s="206">
        <v>2020</v>
      </c>
      <c r="D55" s="344">
        <v>30</v>
      </c>
      <c r="E55" s="207" t="s">
        <v>8</v>
      </c>
      <c r="F55" s="206">
        <v>2020</v>
      </c>
      <c r="G55" s="94"/>
      <c r="H55" s="87">
        <v>80.25</v>
      </c>
      <c r="I55" s="94"/>
      <c r="J55" s="94"/>
      <c r="K55" s="94"/>
      <c r="L55" s="81">
        <v>43709</v>
      </c>
      <c r="M55" s="94"/>
      <c r="N55" s="94"/>
      <c r="O55" s="94"/>
      <c r="P55" s="94"/>
      <c r="Q55" s="94"/>
      <c r="R55" s="94"/>
      <c r="S55" s="83"/>
      <c r="T55" s="94"/>
      <c r="U55" s="84"/>
      <c r="V55" s="127"/>
      <c r="W55" s="127"/>
      <c r="X55" s="132"/>
      <c r="Y55" s="132"/>
      <c r="Z55" s="84"/>
    </row>
    <row r="56" spans="1:26" x14ac:dyDescent="0.3">
      <c r="V56" s="65"/>
      <c r="W56" s="65"/>
      <c r="X56" s="65"/>
      <c r="Y56" s="65"/>
    </row>
    <row r="57" spans="1:26" ht="15" thickBot="1" x14ac:dyDescent="0.35">
      <c r="P57" s="109" t="s">
        <v>177</v>
      </c>
      <c r="Q57" s="330">
        <f>SUM(Q7:Q53)</f>
        <v>3600.76</v>
      </c>
      <c r="R57" s="330">
        <f>SUM(R7:R53)</f>
        <v>3570.79</v>
      </c>
      <c r="S57" s="330">
        <f>SUM(S7:S47)</f>
        <v>-29.969999999999885</v>
      </c>
      <c r="T57" s="330">
        <f>SUM(T7:T47)</f>
        <v>29.970000000000002</v>
      </c>
      <c r="U57" s="181"/>
      <c r="V57" s="174"/>
      <c r="W57" s="174"/>
      <c r="X57" s="333"/>
      <c r="Y57" s="337">
        <f>SUM(Y10:Y46)</f>
        <v>3039.0099999999998</v>
      </c>
      <c r="Z57" s="337">
        <f>SUM(Z10:Z46)</f>
        <v>3034.6600000000003</v>
      </c>
    </row>
    <row r="58" spans="1:26" x14ac:dyDescent="0.3">
      <c r="Q58" s="332"/>
      <c r="R58" s="330">
        <f>T57</f>
        <v>29.970000000000002</v>
      </c>
      <c r="S58" s="336"/>
      <c r="T58" s="332"/>
      <c r="U58" s="181"/>
      <c r="V58" s="174"/>
      <c r="W58" s="174"/>
      <c r="X58" s="333"/>
      <c r="Y58" s="338">
        <f>-Z57</f>
        <v>-3034.6600000000003</v>
      </c>
      <c r="Z58" s="339"/>
    </row>
    <row r="59" spans="1:26" ht="18" x14ac:dyDescent="0.35">
      <c r="H59" s="431"/>
      <c r="I59" s="431"/>
      <c r="J59" s="431"/>
      <c r="K59" s="431"/>
      <c r="L59" s="431"/>
      <c r="M59" s="431"/>
      <c r="Q59" s="336">
        <f>Q57</f>
        <v>3600.76</v>
      </c>
      <c r="R59" s="336">
        <f>SUM(R57:R58)</f>
        <v>3600.7599999999998</v>
      </c>
      <c r="S59" s="336">
        <f>Q59-R59</f>
        <v>0</v>
      </c>
      <c r="T59" s="332"/>
      <c r="U59" s="181"/>
      <c r="V59" s="174"/>
      <c r="W59" s="174"/>
      <c r="X59" s="333"/>
      <c r="Y59" s="338">
        <f>Y57+Y58</f>
        <v>4.3499999999994543</v>
      </c>
      <c r="Z59" s="339"/>
    </row>
    <row r="60" spans="1:26" x14ac:dyDescent="0.3">
      <c r="H60" s="420"/>
      <c r="I60" s="421"/>
      <c r="J60" s="389"/>
      <c r="K60" s="388"/>
      <c r="L60" s="389"/>
      <c r="M60" s="389"/>
      <c r="N60" s="389"/>
    </row>
    <row r="61" spans="1:26" ht="18" x14ac:dyDescent="0.35">
      <c r="H61" s="427" t="s">
        <v>197</v>
      </c>
      <c r="I61" s="427"/>
      <c r="J61" s="427"/>
      <c r="K61" s="427"/>
      <c r="L61" s="427"/>
      <c r="M61" s="427"/>
      <c r="N61" s="427"/>
      <c r="O61" s="427"/>
    </row>
    <row r="62" spans="1:26" x14ac:dyDescent="0.3">
      <c r="H62" s="420" t="s">
        <v>193</v>
      </c>
      <c r="I62" s="421"/>
      <c r="J62" s="389" t="s">
        <v>194</v>
      </c>
      <c r="K62" s="183" t="s">
        <v>199</v>
      </c>
      <c r="L62" s="389" t="s">
        <v>195</v>
      </c>
      <c r="M62" s="389" t="s">
        <v>200</v>
      </c>
      <c r="N62" s="389" t="s">
        <v>189</v>
      </c>
      <c r="O62" s="389" t="s">
        <v>198</v>
      </c>
    </row>
    <row r="63" spans="1:26" s="66" customFormat="1" ht="15" thickBot="1" x14ac:dyDescent="0.35">
      <c r="A63" s="65"/>
      <c r="B63" s="65"/>
      <c r="C63" s="65"/>
      <c r="D63" s="65"/>
      <c r="E63" s="65"/>
      <c r="F63" s="65"/>
      <c r="G63" s="65"/>
      <c r="H63" s="389" t="s">
        <v>192</v>
      </c>
      <c r="I63" s="388" t="s">
        <v>191</v>
      </c>
      <c r="J63" s="390">
        <v>0.2</v>
      </c>
      <c r="K63" s="183"/>
      <c r="L63" s="389" t="s">
        <v>196</v>
      </c>
      <c r="N63" s="389" t="s">
        <v>190</v>
      </c>
      <c r="O63" s="389" t="s">
        <v>190</v>
      </c>
      <c r="P63" s="204"/>
      <c r="Q63" s="204"/>
      <c r="R63" s="395"/>
      <c r="S63" s="204"/>
      <c r="T63" s="204"/>
      <c r="U63" s="400"/>
      <c r="V63" s="386"/>
      <c r="W63" s="386"/>
      <c r="X63" s="315"/>
      <c r="Y63" s="391">
        <f>SUM(H51:H60)</f>
        <v>401.25</v>
      </c>
      <c r="Z63" s="222">
        <f>R51+R54+R57+R60+T51+T54+T57+T60</f>
        <v>3600.7599999999998</v>
      </c>
    </row>
    <row r="64" spans="1:26" s="66" customFormat="1" x14ac:dyDescent="0.3">
      <c r="A64" s="65"/>
      <c r="B64" s="65"/>
      <c r="C64" s="65"/>
      <c r="D64" s="65"/>
      <c r="E64" s="65"/>
      <c r="F64" s="65"/>
      <c r="G64" s="65"/>
      <c r="H64" s="389"/>
      <c r="I64" s="388"/>
      <c r="J64" s="390"/>
      <c r="K64" s="183"/>
      <c r="L64" s="388"/>
      <c r="N64" s="389"/>
      <c r="O64" s="65"/>
      <c r="P64" s="382"/>
      <c r="Q64" s="381"/>
      <c r="R64" s="383"/>
      <c r="S64" s="383"/>
      <c r="T64" s="381"/>
      <c r="U64" s="384"/>
      <c r="V64" s="385"/>
      <c r="W64" s="385"/>
      <c r="X64" s="385"/>
      <c r="Y64" s="392"/>
      <c r="Z64" s="84"/>
    </row>
    <row r="65" spans="1:26" s="66" customFormat="1" x14ac:dyDescent="0.25">
      <c r="A65" s="204">
        <v>1</v>
      </c>
      <c r="B65" s="397" t="s">
        <v>12</v>
      </c>
      <c r="C65" s="398">
        <v>2019</v>
      </c>
      <c r="D65" s="204">
        <v>31</v>
      </c>
      <c r="E65" s="397" t="s">
        <v>12</v>
      </c>
      <c r="F65" s="398">
        <v>2019</v>
      </c>
      <c r="G65" s="204"/>
      <c r="H65" s="381">
        <v>78.59</v>
      </c>
      <c r="I65" s="386"/>
      <c r="J65" s="382">
        <v>15.72</v>
      </c>
      <c r="K65" s="183"/>
      <c r="L65" s="386"/>
      <c r="N65" s="381">
        <f t="shared" ref="N65:N72" si="0">SUM(H65:M65)</f>
        <v>94.31</v>
      </c>
      <c r="O65" s="399">
        <f>N65</f>
        <v>94.31</v>
      </c>
      <c r="P65" s="315"/>
      <c r="Q65" s="381"/>
      <c r="R65" s="393"/>
      <c r="S65" s="383"/>
      <c r="T65" s="204"/>
      <c r="U65" s="386"/>
      <c r="V65" s="385"/>
      <c r="W65" s="385"/>
      <c r="X65" s="385"/>
      <c r="Y65" s="392"/>
      <c r="Z65" s="84"/>
    </row>
    <row r="66" spans="1:26" s="66" customFormat="1" x14ac:dyDescent="0.25">
      <c r="A66" s="204">
        <v>1</v>
      </c>
      <c r="B66" s="397" t="s">
        <v>13</v>
      </c>
      <c r="C66" s="398">
        <v>2020</v>
      </c>
      <c r="D66" s="204">
        <v>31</v>
      </c>
      <c r="E66" s="397" t="s">
        <v>13</v>
      </c>
      <c r="F66" s="398">
        <v>2020</v>
      </c>
      <c r="G66" s="204"/>
      <c r="H66" s="381">
        <v>80.25</v>
      </c>
      <c r="I66" s="204">
        <v>4.9800000000000004</v>
      </c>
      <c r="J66" s="382">
        <v>17.05</v>
      </c>
      <c r="K66" s="183"/>
      <c r="L66" s="386">
        <v>1.66</v>
      </c>
      <c r="N66" s="381">
        <f t="shared" si="0"/>
        <v>103.94</v>
      </c>
      <c r="O66" s="399">
        <f>O65+N66</f>
        <v>198.25</v>
      </c>
      <c r="P66" s="315"/>
      <c r="Q66" s="381"/>
      <c r="R66" s="394"/>
      <c r="S66" s="383"/>
      <c r="T66" s="204"/>
      <c r="U66" s="386"/>
      <c r="V66" s="125"/>
      <c r="W66" s="125"/>
      <c r="X66" s="385"/>
      <c r="Y66" s="392"/>
      <c r="Z66" s="84"/>
    </row>
    <row r="67" spans="1:26" s="66" customFormat="1" x14ac:dyDescent="0.25">
      <c r="A67" s="204">
        <v>1</v>
      </c>
      <c r="B67" s="313" t="s">
        <v>14</v>
      </c>
      <c r="C67" s="398">
        <v>2020</v>
      </c>
      <c r="D67" s="204">
        <v>29</v>
      </c>
      <c r="E67" s="313" t="s">
        <v>14</v>
      </c>
      <c r="F67" s="398">
        <v>2020</v>
      </c>
      <c r="G67" s="204"/>
      <c r="H67" s="381">
        <v>80.25</v>
      </c>
      <c r="I67" s="204"/>
      <c r="J67" s="204">
        <v>16.05</v>
      </c>
      <c r="K67" s="183"/>
      <c r="L67" s="386"/>
      <c r="N67" s="381">
        <f t="shared" si="0"/>
        <v>96.3</v>
      </c>
      <c r="O67" s="399">
        <f t="shared" ref="O67:O72" si="1">O66+N67</f>
        <v>294.55</v>
      </c>
      <c r="P67" s="382"/>
      <c r="Q67" s="381"/>
      <c r="R67" s="383"/>
      <c r="S67" s="383"/>
      <c r="T67" s="381"/>
      <c r="U67" s="384"/>
      <c r="V67" s="385"/>
      <c r="W67" s="385"/>
      <c r="X67" s="385"/>
      <c r="Y67" s="392"/>
      <c r="Z67" s="84"/>
    </row>
    <row r="68" spans="1:26" s="66" customFormat="1" x14ac:dyDescent="0.25">
      <c r="A68" s="204">
        <v>1</v>
      </c>
      <c r="B68" s="313" t="s">
        <v>15</v>
      </c>
      <c r="C68" s="398">
        <v>2020</v>
      </c>
      <c r="D68" s="204">
        <v>31</v>
      </c>
      <c r="E68" s="313" t="s">
        <v>15</v>
      </c>
      <c r="F68" s="398">
        <v>2020</v>
      </c>
      <c r="G68" s="204"/>
      <c r="H68" s="381">
        <v>80.25</v>
      </c>
      <c r="I68" s="204"/>
      <c r="J68" s="204">
        <v>16.05</v>
      </c>
      <c r="K68" s="183"/>
      <c r="L68" s="386"/>
      <c r="N68" s="381">
        <f t="shared" si="0"/>
        <v>96.3</v>
      </c>
      <c r="O68" s="399">
        <f t="shared" si="1"/>
        <v>390.85</v>
      </c>
      <c r="P68" s="315"/>
      <c r="Q68" s="381"/>
      <c r="R68" s="393"/>
      <c r="S68" s="383"/>
      <c r="T68" s="204"/>
      <c r="U68" s="386"/>
      <c r="V68" s="385"/>
      <c r="W68" s="385"/>
      <c r="X68" s="385"/>
      <c r="Y68" s="392"/>
      <c r="Z68" s="84"/>
    </row>
    <row r="69" spans="1:26" s="66" customFormat="1" x14ac:dyDescent="0.25">
      <c r="A69" s="204">
        <v>1</v>
      </c>
      <c r="B69" s="313" t="s">
        <v>16</v>
      </c>
      <c r="C69" s="398">
        <v>2020</v>
      </c>
      <c r="D69" s="204">
        <v>30</v>
      </c>
      <c r="E69" s="313" t="s">
        <v>16</v>
      </c>
      <c r="F69" s="398">
        <v>2020</v>
      </c>
      <c r="G69" s="204"/>
      <c r="H69" s="381">
        <v>80.25</v>
      </c>
      <c r="I69" s="204"/>
      <c r="J69" s="382">
        <v>16.05</v>
      </c>
      <c r="K69" s="183"/>
      <c r="L69" s="386"/>
      <c r="N69" s="381">
        <f t="shared" si="0"/>
        <v>96.3</v>
      </c>
      <c r="O69" s="399">
        <f t="shared" si="1"/>
        <v>487.15000000000003</v>
      </c>
      <c r="P69" s="315"/>
      <c r="Q69" s="381"/>
      <c r="R69" s="394"/>
      <c r="S69" s="383"/>
      <c r="T69" s="204"/>
      <c r="U69" s="386"/>
      <c r="V69" s="125"/>
      <c r="W69" s="125"/>
      <c r="X69" s="385"/>
      <c r="Y69" s="392"/>
      <c r="Z69" s="84"/>
    </row>
    <row r="70" spans="1:26" s="66" customFormat="1" x14ac:dyDescent="0.25">
      <c r="A70" s="204">
        <v>1</v>
      </c>
      <c r="B70" s="313" t="s">
        <v>17</v>
      </c>
      <c r="C70" s="398">
        <v>2020</v>
      </c>
      <c r="D70" s="204">
        <v>31</v>
      </c>
      <c r="E70" s="313" t="s">
        <v>17</v>
      </c>
      <c r="F70" s="398">
        <v>2020</v>
      </c>
      <c r="G70" s="204"/>
      <c r="H70" s="381">
        <v>80.25</v>
      </c>
      <c r="I70" s="204"/>
      <c r="J70" s="204">
        <v>16.05</v>
      </c>
      <c r="K70" s="183"/>
      <c r="L70" s="386"/>
      <c r="M70" s="396">
        <v>88.1</v>
      </c>
      <c r="N70" s="381">
        <f t="shared" si="0"/>
        <v>184.39999999999998</v>
      </c>
      <c r="O70" s="399">
        <f t="shared" si="1"/>
        <v>671.55</v>
      </c>
      <c r="P70" s="315"/>
      <c r="Q70" s="381"/>
      <c r="R70" s="393"/>
      <c r="S70" s="383"/>
      <c r="T70" s="204"/>
      <c r="U70" s="386"/>
      <c r="V70" s="385"/>
      <c r="W70" s="385"/>
      <c r="X70" s="385"/>
      <c r="Y70" s="392"/>
      <c r="Z70" s="84"/>
    </row>
    <row r="71" spans="1:26" x14ac:dyDescent="0.3">
      <c r="A71" s="204">
        <v>1</v>
      </c>
      <c r="B71" s="313" t="s">
        <v>6</v>
      </c>
      <c r="C71" s="398">
        <v>2020</v>
      </c>
      <c r="D71" s="204">
        <v>30</v>
      </c>
      <c r="E71" s="313" t="s">
        <v>6</v>
      </c>
      <c r="F71" s="398">
        <v>2020</v>
      </c>
      <c r="G71" s="204"/>
      <c r="H71" s="381">
        <v>80.25</v>
      </c>
      <c r="I71" s="204"/>
      <c r="J71" s="204">
        <v>16.05</v>
      </c>
      <c r="K71" s="183"/>
      <c r="L71" s="386"/>
      <c r="M71" s="66"/>
      <c r="N71" s="381">
        <f t="shared" si="0"/>
        <v>96.3</v>
      </c>
      <c r="O71" s="399">
        <f t="shared" si="1"/>
        <v>767.84999999999991</v>
      </c>
      <c r="P71" s="388"/>
      <c r="R71" s="193"/>
    </row>
    <row r="72" spans="1:26" x14ac:dyDescent="0.3">
      <c r="A72" s="204">
        <v>1</v>
      </c>
      <c r="B72" s="313" t="s">
        <v>10</v>
      </c>
      <c r="C72" s="398">
        <v>2020</v>
      </c>
      <c r="D72" s="204">
        <v>31</v>
      </c>
      <c r="E72" s="313" t="s">
        <v>10</v>
      </c>
      <c r="F72" s="398">
        <v>2020</v>
      </c>
      <c r="G72" s="204"/>
      <c r="H72" s="381">
        <v>80.25</v>
      </c>
      <c r="I72" s="204"/>
      <c r="J72" s="204">
        <v>16.05</v>
      </c>
      <c r="K72" s="183"/>
      <c r="L72" s="386"/>
      <c r="M72" s="396"/>
      <c r="N72" s="381">
        <f t="shared" si="0"/>
        <v>96.3</v>
      </c>
      <c r="O72" s="399">
        <f t="shared" si="1"/>
        <v>864.14999999999986</v>
      </c>
      <c r="P72" s="388"/>
      <c r="R72" s="193"/>
    </row>
  </sheetData>
  <mergeCells count="8">
    <mergeCell ref="H62:I62"/>
    <mergeCell ref="H61:O61"/>
    <mergeCell ref="A5:C5"/>
    <mergeCell ref="D5:F5"/>
    <mergeCell ref="Q5:R5"/>
    <mergeCell ref="A6:G6"/>
    <mergeCell ref="H60:I60"/>
    <mergeCell ref="H59:M59"/>
  </mergeCells>
  <pageMargins left="0.19685039370078741" right="0.11811023622047245" top="0.74803149606299213" bottom="0.74803149606299213" header="0.31496062992125984" footer="0.31496062992125984"/>
  <pageSetup paperSize="8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Z82"/>
  <sheetViews>
    <sheetView topLeftCell="A9" workbookViewId="0">
      <pane ySplit="1320" topLeftCell="A31" activePane="bottomLeft"/>
      <selection activeCell="A34" sqref="A34"/>
      <selection pane="bottomLeft" activeCell="U71" sqref="U71"/>
    </sheetView>
  </sheetViews>
  <sheetFormatPr baseColWidth="10" defaultColWidth="11.5546875" defaultRowHeight="13.8" x14ac:dyDescent="0.3"/>
  <cols>
    <col min="1" max="2" width="3" style="233" bestFit="1" customWidth="1"/>
    <col min="3" max="3" width="5" style="233" bestFit="1" customWidth="1"/>
    <col min="4" max="5" width="3" style="233" bestFit="1" customWidth="1"/>
    <col min="6" max="6" width="5" style="233" bestFit="1" customWidth="1"/>
    <col min="7" max="7" width="2.5546875" style="233" customWidth="1"/>
    <col min="8" max="8" width="9.33203125" style="233" customWidth="1"/>
    <col min="9" max="9" width="7" style="233" customWidth="1"/>
    <col min="10" max="10" width="9.6640625" style="233" customWidth="1"/>
    <col min="11" max="11" width="8.6640625" style="233" customWidth="1"/>
    <col min="12" max="13" width="11.5546875" style="233"/>
    <col min="14" max="14" width="9" style="233" customWidth="1"/>
    <col min="15" max="15" width="10.5546875" style="233" customWidth="1"/>
    <col min="16" max="16" width="21.5546875" style="233" bestFit="1" customWidth="1"/>
    <col min="17" max="17" width="11.5546875" style="233"/>
    <col min="18" max="19" width="9.6640625" style="233" customWidth="1"/>
    <col min="20" max="20" width="9.6640625" style="234" customWidth="1"/>
    <col min="21" max="21" width="9.6640625" style="233" customWidth="1"/>
    <col min="22" max="22" width="9.33203125" style="233" customWidth="1"/>
    <col min="23" max="23" width="10.44140625" style="233" customWidth="1"/>
    <col min="24" max="24" width="21.5546875" style="235" bestFit="1" customWidth="1"/>
    <col min="25" max="25" width="11.5546875" style="235"/>
    <col min="26" max="16384" width="11.5546875" style="233"/>
  </cols>
  <sheetData>
    <row r="1" spans="1:26" s="26" customFormat="1" ht="13.2" x14ac:dyDescent="0.25">
      <c r="B1" s="22" t="s">
        <v>129</v>
      </c>
      <c r="H1" s="232"/>
      <c r="I1" s="25"/>
      <c r="J1" s="25"/>
      <c r="K1" s="25"/>
      <c r="L1" s="232"/>
      <c r="N1" s="232"/>
      <c r="O1" s="56"/>
      <c r="S1" s="56"/>
      <c r="X1" s="198"/>
      <c r="Y1" s="198"/>
    </row>
    <row r="2" spans="1:26" s="26" customFormat="1" ht="13.2" x14ac:dyDescent="0.25">
      <c r="B2" s="22" t="s">
        <v>126</v>
      </c>
      <c r="H2" s="232"/>
      <c r="I2" s="25"/>
      <c r="J2" s="25"/>
      <c r="K2" s="25"/>
      <c r="L2" s="232"/>
      <c r="N2" s="232"/>
      <c r="O2" s="56"/>
      <c r="S2" s="56"/>
      <c r="X2" s="198"/>
      <c r="Y2" s="198"/>
    </row>
    <row r="3" spans="1:26" x14ac:dyDescent="0.3">
      <c r="B3" s="174" t="s">
        <v>159</v>
      </c>
      <c r="C3" s="174"/>
      <c r="D3" s="174"/>
      <c r="E3" s="174"/>
      <c r="F3" s="174"/>
      <c r="G3" s="174"/>
      <c r="H3" s="174"/>
      <c r="I3" s="174"/>
      <c r="J3" s="174"/>
      <c r="K3" s="174"/>
    </row>
    <row r="5" spans="1:26" ht="14.4" thickBot="1" x14ac:dyDescent="0.35">
      <c r="A5" s="416"/>
      <c r="B5" s="416"/>
      <c r="C5" s="416"/>
      <c r="D5" s="416"/>
      <c r="E5" s="416"/>
      <c r="F5" s="416"/>
      <c r="G5" s="236"/>
      <c r="H5" s="237"/>
      <c r="I5" s="199"/>
      <c r="J5" s="199"/>
      <c r="K5" s="237"/>
      <c r="L5" s="199"/>
      <c r="M5" s="237"/>
      <c r="N5" s="238"/>
      <c r="O5" s="199"/>
      <c r="P5" s="236"/>
      <c r="Q5" s="416" t="s">
        <v>5</v>
      </c>
      <c r="R5" s="416"/>
      <c r="S5" s="238"/>
      <c r="T5" s="239"/>
      <c r="U5" s="238"/>
      <c r="V5" s="238"/>
      <c r="W5" s="238"/>
    </row>
    <row r="6" spans="1:26" ht="42" thickBot="1" x14ac:dyDescent="0.35">
      <c r="A6" s="417" t="s">
        <v>171</v>
      </c>
      <c r="B6" s="432"/>
      <c r="C6" s="432"/>
      <c r="D6" s="432"/>
      <c r="E6" s="432"/>
      <c r="F6" s="432"/>
      <c r="G6" s="433"/>
      <c r="H6" s="164" t="s">
        <v>1</v>
      </c>
      <c r="I6" s="240" t="s">
        <v>2</v>
      </c>
      <c r="J6" s="240" t="s">
        <v>3</v>
      </c>
      <c r="K6" s="164" t="s">
        <v>62</v>
      </c>
      <c r="L6" s="240" t="s">
        <v>0</v>
      </c>
      <c r="M6" s="165" t="s">
        <v>27</v>
      </c>
      <c r="N6" s="165" t="s">
        <v>61</v>
      </c>
      <c r="O6" s="241" t="s">
        <v>4</v>
      </c>
      <c r="P6" s="240" t="s">
        <v>76</v>
      </c>
      <c r="Q6" s="79" t="s">
        <v>83</v>
      </c>
      <c r="R6" s="78" t="s">
        <v>82</v>
      </c>
      <c r="S6" s="165" t="s">
        <v>96</v>
      </c>
      <c r="T6" s="78" t="s">
        <v>95</v>
      </c>
      <c r="U6" s="164" t="s">
        <v>116</v>
      </c>
      <c r="V6" s="165" t="s">
        <v>117</v>
      </c>
      <c r="W6" s="164" t="s">
        <v>137</v>
      </c>
      <c r="X6" s="219" t="s">
        <v>75</v>
      </c>
      <c r="Y6" s="219" t="s">
        <v>164</v>
      </c>
      <c r="Z6" s="242" t="s">
        <v>165</v>
      </c>
    </row>
    <row r="7" spans="1:26" x14ac:dyDescent="0.3">
      <c r="A7" s="243">
        <v>20</v>
      </c>
      <c r="B7" s="161" t="s">
        <v>13</v>
      </c>
      <c r="C7" s="244">
        <v>2016</v>
      </c>
      <c r="D7" s="245">
        <v>31</v>
      </c>
      <c r="E7" s="161" t="s">
        <v>13</v>
      </c>
      <c r="F7" s="246">
        <v>2016</v>
      </c>
      <c r="G7" s="245"/>
      <c r="H7" s="156">
        <v>29.03</v>
      </c>
      <c r="I7" s="157" t="s">
        <v>136</v>
      </c>
      <c r="J7" s="157">
        <v>1608</v>
      </c>
      <c r="K7" s="157"/>
      <c r="L7" s="247">
        <v>42389</v>
      </c>
      <c r="M7" s="156"/>
      <c r="N7" s="157"/>
      <c r="O7" s="247">
        <v>42736</v>
      </c>
      <c r="P7" s="157" t="s">
        <v>135</v>
      </c>
      <c r="Q7" s="156">
        <f>H7+H8+H9</f>
        <v>179.03</v>
      </c>
      <c r="R7" s="156">
        <v>179.03</v>
      </c>
      <c r="S7" s="176">
        <f>R7-Q7</f>
        <v>0</v>
      </c>
      <c r="T7" s="98"/>
      <c r="U7" s="248">
        <v>75</v>
      </c>
      <c r="V7" s="157"/>
      <c r="W7" s="157"/>
      <c r="X7" s="249"/>
      <c r="Y7" s="249"/>
      <c r="Z7" s="250"/>
    </row>
    <row r="8" spans="1:26" x14ac:dyDescent="0.3">
      <c r="A8" s="251">
        <v>1</v>
      </c>
      <c r="B8" s="134" t="s">
        <v>14</v>
      </c>
      <c r="C8" s="252">
        <v>2016</v>
      </c>
      <c r="D8" s="253">
        <v>29</v>
      </c>
      <c r="E8" s="134" t="s">
        <v>14</v>
      </c>
      <c r="F8" s="252">
        <v>2016</v>
      </c>
      <c r="G8" s="136"/>
      <c r="H8" s="137">
        <v>75</v>
      </c>
      <c r="I8" s="136"/>
      <c r="J8" s="136"/>
      <c r="K8" s="136"/>
      <c r="L8" s="254">
        <v>42401</v>
      </c>
      <c r="M8" s="137"/>
      <c r="N8" s="136"/>
      <c r="O8" s="254"/>
      <c r="P8" s="137"/>
      <c r="Q8" s="137"/>
      <c r="R8" s="137"/>
      <c r="S8" s="176"/>
      <c r="T8" s="104"/>
      <c r="U8" s="249"/>
      <c r="V8" s="249"/>
      <c r="W8" s="249"/>
      <c r="X8" s="249"/>
      <c r="Y8" s="249"/>
      <c r="Z8" s="255"/>
    </row>
    <row r="9" spans="1:26" x14ac:dyDescent="0.3">
      <c r="A9" s="251">
        <v>1</v>
      </c>
      <c r="B9" s="134" t="s">
        <v>15</v>
      </c>
      <c r="C9" s="252">
        <v>2016</v>
      </c>
      <c r="D9" s="253">
        <v>31</v>
      </c>
      <c r="E9" s="134" t="s">
        <v>15</v>
      </c>
      <c r="F9" s="252">
        <v>2016</v>
      </c>
      <c r="G9" s="136"/>
      <c r="H9" s="137">
        <f t="shared" ref="H9:H18" si="0">H8</f>
        <v>75</v>
      </c>
      <c r="I9" s="136"/>
      <c r="J9" s="136"/>
      <c r="K9" s="136"/>
      <c r="L9" s="254">
        <v>42430</v>
      </c>
      <c r="M9" s="136"/>
      <c r="N9" s="136"/>
      <c r="O9" s="136"/>
      <c r="P9" s="136"/>
      <c r="Q9" s="136"/>
      <c r="R9" s="136"/>
      <c r="S9" s="136"/>
      <c r="T9" s="104"/>
      <c r="U9" s="249"/>
      <c r="V9" s="249"/>
      <c r="W9" s="249"/>
      <c r="X9" s="249"/>
      <c r="Y9" s="249"/>
      <c r="Z9" s="255"/>
    </row>
    <row r="10" spans="1:26" x14ac:dyDescent="0.3">
      <c r="A10" s="251">
        <v>1</v>
      </c>
      <c r="B10" s="134" t="s">
        <v>16</v>
      </c>
      <c r="C10" s="252">
        <v>2016</v>
      </c>
      <c r="D10" s="253">
        <v>30</v>
      </c>
      <c r="E10" s="134" t="s">
        <v>16</v>
      </c>
      <c r="F10" s="252">
        <v>2016</v>
      </c>
      <c r="G10" s="136"/>
      <c r="H10" s="137">
        <f t="shared" si="0"/>
        <v>75</v>
      </c>
      <c r="I10" s="136"/>
      <c r="J10" s="136"/>
      <c r="K10" s="136"/>
      <c r="L10" s="254">
        <v>42461</v>
      </c>
      <c r="M10" s="137">
        <f>SUM(H10:H12)</f>
        <v>225</v>
      </c>
      <c r="N10" s="136"/>
      <c r="O10" s="136"/>
      <c r="P10" s="136" t="s">
        <v>89</v>
      </c>
      <c r="Q10" s="137">
        <f>M10</f>
        <v>225</v>
      </c>
      <c r="R10" s="137">
        <v>225</v>
      </c>
      <c r="S10" s="176">
        <f>R10-Q10</f>
        <v>0</v>
      </c>
      <c r="T10" s="104"/>
      <c r="U10" s="249"/>
      <c r="V10" s="249"/>
      <c r="W10" s="249"/>
      <c r="X10" s="249"/>
      <c r="Y10" s="249"/>
      <c r="Z10" s="255"/>
    </row>
    <row r="11" spans="1:26" x14ac:dyDescent="0.3">
      <c r="A11" s="251">
        <v>1</v>
      </c>
      <c r="B11" s="134" t="s">
        <v>17</v>
      </c>
      <c r="C11" s="252">
        <v>2016</v>
      </c>
      <c r="D11" s="253">
        <v>31</v>
      </c>
      <c r="E11" s="134" t="s">
        <v>17</v>
      </c>
      <c r="F11" s="252">
        <v>2016</v>
      </c>
      <c r="G11" s="136"/>
      <c r="H11" s="137">
        <f t="shared" si="0"/>
        <v>75</v>
      </c>
      <c r="I11" s="136"/>
      <c r="J11" s="136"/>
      <c r="K11" s="136"/>
      <c r="L11" s="254">
        <v>42491</v>
      </c>
      <c r="M11" s="136"/>
      <c r="N11" s="136"/>
      <c r="O11" s="136"/>
      <c r="P11" s="136"/>
      <c r="Q11" s="136"/>
      <c r="R11" s="136"/>
      <c r="S11" s="136"/>
      <c r="T11" s="104"/>
      <c r="U11" s="249"/>
      <c r="V11" s="249"/>
      <c r="W11" s="249"/>
      <c r="X11" s="286"/>
      <c r="Y11" s="256"/>
      <c r="Z11" s="255"/>
    </row>
    <row r="12" spans="1:26" x14ac:dyDescent="0.3">
      <c r="A12" s="251">
        <v>1</v>
      </c>
      <c r="B12" s="134" t="s">
        <v>6</v>
      </c>
      <c r="C12" s="252">
        <v>2016</v>
      </c>
      <c r="D12" s="253">
        <v>30</v>
      </c>
      <c r="E12" s="134" t="s">
        <v>6</v>
      </c>
      <c r="F12" s="252">
        <v>2016</v>
      </c>
      <c r="G12" s="136"/>
      <c r="H12" s="137">
        <f t="shared" si="0"/>
        <v>75</v>
      </c>
      <c r="I12" s="136"/>
      <c r="J12" s="136"/>
      <c r="K12" s="136"/>
      <c r="L12" s="254">
        <v>42522</v>
      </c>
      <c r="M12" s="136"/>
      <c r="N12" s="136"/>
      <c r="O12" s="136"/>
      <c r="P12" s="136"/>
      <c r="Q12" s="136"/>
      <c r="R12" s="136"/>
      <c r="S12" s="136"/>
      <c r="T12" s="104"/>
      <c r="U12" s="249"/>
      <c r="V12" s="249"/>
      <c r="W12" s="249"/>
      <c r="X12" s="249"/>
      <c r="Y12" s="249"/>
      <c r="Z12" s="255"/>
    </row>
    <row r="13" spans="1:26" x14ac:dyDescent="0.3">
      <c r="A13" s="251">
        <v>1</v>
      </c>
      <c r="B13" s="134" t="s">
        <v>10</v>
      </c>
      <c r="C13" s="252">
        <v>2016</v>
      </c>
      <c r="D13" s="253">
        <v>31</v>
      </c>
      <c r="E13" s="134" t="s">
        <v>10</v>
      </c>
      <c r="F13" s="252">
        <v>2016</v>
      </c>
      <c r="G13" s="136"/>
      <c r="H13" s="137">
        <f t="shared" si="0"/>
        <v>75</v>
      </c>
      <c r="I13" s="136"/>
      <c r="J13" s="136"/>
      <c r="K13" s="136"/>
      <c r="L13" s="254">
        <v>42552</v>
      </c>
      <c r="M13" s="137">
        <f>SUM(H13:H15)</f>
        <v>225</v>
      </c>
      <c r="N13" s="136"/>
      <c r="O13" s="254"/>
      <c r="P13" s="136" t="s">
        <v>88</v>
      </c>
      <c r="Q13" s="137">
        <f>M13</f>
        <v>225</v>
      </c>
      <c r="R13" s="137">
        <v>225</v>
      </c>
      <c r="S13" s="176">
        <f>R13-Q13</f>
        <v>0</v>
      </c>
      <c r="T13" s="104"/>
      <c r="U13" s="249"/>
      <c r="V13" s="249"/>
      <c r="W13" s="249"/>
      <c r="X13" s="286"/>
      <c r="Y13" s="256"/>
      <c r="Z13" s="255"/>
    </row>
    <row r="14" spans="1:26" x14ac:dyDescent="0.3">
      <c r="A14" s="251">
        <v>1</v>
      </c>
      <c r="B14" s="134" t="s">
        <v>7</v>
      </c>
      <c r="C14" s="252">
        <v>2016</v>
      </c>
      <c r="D14" s="253">
        <v>31</v>
      </c>
      <c r="E14" s="134" t="s">
        <v>7</v>
      </c>
      <c r="F14" s="252">
        <v>2016</v>
      </c>
      <c r="G14" s="136"/>
      <c r="H14" s="137">
        <f t="shared" si="0"/>
        <v>75</v>
      </c>
      <c r="I14" s="136"/>
      <c r="J14" s="136"/>
      <c r="K14" s="136"/>
      <c r="L14" s="254">
        <v>42583</v>
      </c>
      <c r="M14" s="136"/>
      <c r="N14" s="136"/>
      <c r="O14" s="136"/>
      <c r="P14" s="136"/>
      <c r="Q14" s="136"/>
      <c r="R14" s="136"/>
      <c r="S14" s="136"/>
      <c r="T14" s="104"/>
      <c r="U14" s="249"/>
      <c r="V14" s="249"/>
      <c r="W14" s="249"/>
      <c r="X14" s="249"/>
      <c r="Y14" s="249"/>
      <c r="Z14" s="255"/>
    </row>
    <row r="15" spans="1:26" x14ac:dyDescent="0.3">
      <c r="A15" s="251">
        <v>1</v>
      </c>
      <c r="B15" s="134" t="s">
        <v>8</v>
      </c>
      <c r="C15" s="252">
        <v>2016</v>
      </c>
      <c r="D15" s="253">
        <v>30</v>
      </c>
      <c r="E15" s="134" t="s">
        <v>8</v>
      </c>
      <c r="F15" s="252">
        <v>2016</v>
      </c>
      <c r="G15" s="136"/>
      <c r="H15" s="137">
        <f t="shared" si="0"/>
        <v>75</v>
      </c>
      <c r="I15" s="136"/>
      <c r="J15" s="136"/>
      <c r="K15" s="136"/>
      <c r="L15" s="254">
        <v>42614</v>
      </c>
      <c r="M15" s="136"/>
      <c r="N15" s="136"/>
      <c r="O15" s="136"/>
      <c r="P15" s="136"/>
      <c r="Q15" s="136"/>
      <c r="R15" s="136"/>
      <c r="S15" s="136"/>
      <c r="T15" s="104"/>
      <c r="U15" s="249"/>
      <c r="V15" s="249"/>
      <c r="W15" s="249"/>
      <c r="X15" s="249"/>
      <c r="Y15" s="249"/>
      <c r="Z15" s="255"/>
    </row>
    <row r="16" spans="1:26" x14ac:dyDescent="0.3">
      <c r="A16" s="251">
        <v>1</v>
      </c>
      <c r="B16" s="134" t="s">
        <v>9</v>
      </c>
      <c r="C16" s="252">
        <v>2016</v>
      </c>
      <c r="D16" s="253">
        <v>31</v>
      </c>
      <c r="E16" s="134" t="s">
        <v>9</v>
      </c>
      <c r="F16" s="252">
        <v>2016</v>
      </c>
      <c r="G16" s="136"/>
      <c r="H16" s="137">
        <f t="shared" si="0"/>
        <v>75</v>
      </c>
      <c r="I16" s="136"/>
      <c r="J16" s="136"/>
      <c r="K16" s="136"/>
      <c r="L16" s="254">
        <v>42644</v>
      </c>
      <c r="M16" s="137">
        <f>SUM(H16:H18)</f>
        <v>225</v>
      </c>
      <c r="N16" s="136"/>
      <c r="O16" s="136"/>
      <c r="P16" s="136" t="s">
        <v>87</v>
      </c>
      <c r="Q16" s="137">
        <v>225</v>
      </c>
      <c r="R16" s="137">
        <v>225</v>
      </c>
      <c r="S16" s="176">
        <f>R16-Q16</f>
        <v>0</v>
      </c>
      <c r="T16" s="104"/>
      <c r="U16" s="136"/>
      <c r="V16" s="137"/>
      <c r="W16" s="137"/>
      <c r="X16" s="249"/>
      <c r="Y16" s="249"/>
      <c r="Z16" s="255"/>
    </row>
    <row r="17" spans="1:26" x14ac:dyDescent="0.3">
      <c r="A17" s="251">
        <v>1</v>
      </c>
      <c r="B17" s="134" t="s">
        <v>11</v>
      </c>
      <c r="C17" s="252">
        <v>2016</v>
      </c>
      <c r="D17" s="253">
        <v>30</v>
      </c>
      <c r="E17" s="134" t="s">
        <v>11</v>
      </c>
      <c r="F17" s="252">
        <v>2016</v>
      </c>
      <c r="G17" s="136"/>
      <c r="H17" s="137">
        <f t="shared" si="0"/>
        <v>75</v>
      </c>
      <c r="I17" s="136"/>
      <c r="J17" s="136"/>
      <c r="K17" s="136"/>
      <c r="L17" s="254">
        <v>42675</v>
      </c>
      <c r="M17" s="136"/>
      <c r="N17" s="136"/>
      <c r="O17" s="136"/>
      <c r="P17" s="136"/>
      <c r="Q17" s="136"/>
      <c r="R17" s="136"/>
      <c r="S17" s="136"/>
      <c r="T17" s="104"/>
      <c r="U17" s="136"/>
      <c r="V17" s="136"/>
      <c r="W17" s="136"/>
      <c r="X17" s="249"/>
      <c r="Y17" s="249"/>
      <c r="Z17" s="255"/>
    </row>
    <row r="18" spans="1:26" ht="14.4" thickBot="1" x14ac:dyDescent="0.35">
      <c r="A18" s="257">
        <v>1</v>
      </c>
      <c r="B18" s="223" t="s">
        <v>12</v>
      </c>
      <c r="C18" s="258">
        <v>2016</v>
      </c>
      <c r="D18" s="259">
        <v>31</v>
      </c>
      <c r="E18" s="223" t="s">
        <v>12</v>
      </c>
      <c r="F18" s="258">
        <v>2016</v>
      </c>
      <c r="G18" s="224"/>
      <c r="H18" s="260">
        <f t="shared" si="0"/>
        <v>75</v>
      </c>
      <c r="I18" s="224"/>
      <c r="J18" s="224"/>
      <c r="K18" s="224"/>
      <c r="L18" s="261">
        <v>42705</v>
      </c>
      <c r="M18" s="224"/>
      <c r="N18" s="224"/>
      <c r="O18" s="224"/>
      <c r="P18" s="224"/>
      <c r="Q18" s="224"/>
      <c r="R18" s="224"/>
      <c r="S18" s="224"/>
      <c r="T18" s="224"/>
      <c r="U18" s="262">
        <v>75</v>
      </c>
      <c r="V18" s="263"/>
      <c r="W18" s="263"/>
      <c r="X18" s="109" t="s">
        <v>155</v>
      </c>
      <c r="Y18" s="107">
        <f>SUM(H7:H18)</f>
        <v>854.03</v>
      </c>
      <c r="Z18" s="264">
        <f>R7+R10+R13+R16</f>
        <v>854.03</v>
      </c>
    </row>
    <row r="19" spans="1:26" x14ac:dyDescent="0.3">
      <c r="A19" s="265">
        <v>1</v>
      </c>
      <c r="B19" s="192" t="s">
        <v>13</v>
      </c>
      <c r="C19" s="266">
        <v>2017</v>
      </c>
      <c r="D19" s="267">
        <v>31</v>
      </c>
      <c r="E19" s="192" t="s">
        <v>13</v>
      </c>
      <c r="F19" s="268">
        <v>2017</v>
      </c>
      <c r="G19" s="267"/>
      <c r="H19" s="190">
        <f>K19</f>
        <v>76.63</v>
      </c>
      <c r="I19" s="143" t="s">
        <v>134</v>
      </c>
      <c r="J19" s="143">
        <v>1643</v>
      </c>
      <c r="K19" s="143">
        <f>ROUND($H$8*J19/$J$7,2)</f>
        <v>76.63</v>
      </c>
      <c r="L19" s="269">
        <v>42736</v>
      </c>
      <c r="M19" s="190">
        <f>SUM(H19:H21)</f>
        <v>229.89</v>
      </c>
      <c r="N19" s="141">
        <f>(M19/M16)-1</f>
        <v>2.1733333333333382E-2</v>
      </c>
      <c r="O19" s="269">
        <v>43101</v>
      </c>
      <c r="P19" s="190" t="s">
        <v>86</v>
      </c>
      <c r="Q19" s="190">
        <f>M19</f>
        <v>229.89</v>
      </c>
      <c r="R19" s="190">
        <v>229.89</v>
      </c>
      <c r="S19" s="190">
        <f>R19-Q19</f>
        <v>0</v>
      </c>
      <c r="T19" s="202"/>
      <c r="U19" s="270">
        <v>1.63</v>
      </c>
      <c r="V19" s="271"/>
      <c r="W19" s="271"/>
      <c r="X19" s="271"/>
      <c r="Y19" s="271"/>
      <c r="Z19" s="272"/>
    </row>
    <row r="20" spans="1:26" x14ac:dyDescent="0.3">
      <c r="A20" s="251">
        <v>1</v>
      </c>
      <c r="B20" s="134" t="s">
        <v>14</v>
      </c>
      <c r="C20" s="252">
        <v>2017</v>
      </c>
      <c r="D20" s="253">
        <v>28</v>
      </c>
      <c r="E20" s="134" t="s">
        <v>14</v>
      </c>
      <c r="F20" s="273">
        <v>2017</v>
      </c>
      <c r="G20" s="253"/>
      <c r="H20" s="137">
        <f t="shared" ref="H20:H30" si="1">H19</f>
        <v>76.63</v>
      </c>
      <c r="I20" s="136"/>
      <c r="J20" s="136"/>
      <c r="K20" s="136"/>
      <c r="L20" s="254">
        <v>42767</v>
      </c>
      <c r="M20" s="137"/>
      <c r="N20" s="136"/>
      <c r="O20" s="254"/>
      <c r="P20" s="137"/>
      <c r="Q20" s="137"/>
      <c r="R20" s="137"/>
      <c r="S20" s="176"/>
      <c r="U20" s="249"/>
      <c r="V20" s="249"/>
      <c r="W20" s="249"/>
      <c r="X20" s="249"/>
      <c r="Y20" s="249"/>
      <c r="Z20" s="255"/>
    </row>
    <row r="21" spans="1:26" x14ac:dyDescent="0.3">
      <c r="A21" s="251">
        <v>1</v>
      </c>
      <c r="B21" s="134" t="s">
        <v>15</v>
      </c>
      <c r="C21" s="252">
        <v>2017</v>
      </c>
      <c r="D21" s="253">
        <v>31</v>
      </c>
      <c r="E21" s="134" t="s">
        <v>15</v>
      </c>
      <c r="F21" s="273">
        <v>2017</v>
      </c>
      <c r="G21" s="253"/>
      <c r="H21" s="137">
        <f t="shared" si="1"/>
        <v>76.63</v>
      </c>
      <c r="I21" s="136"/>
      <c r="J21" s="136"/>
      <c r="K21" s="136"/>
      <c r="L21" s="254">
        <v>42795</v>
      </c>
      <c r="M21" s="136"/>
      <c r="N21" s="136"/>
      <c r="O21" s="136"/>
      <c r="P21" s="136"/>
      <c r="Q21" s="136"/>
      <c r="R21" s="136"/>
      <c r="S21" s="136"/>
      <c r="T21" s="104"/>
      <c r="U21" s="249"/>
      <c r="V21" s="249"/>
      <c r="W21" s="249"/>
      <c r="X21" s="249"/>
      <c r="Y21" s="249"/>
      <c r="Z21" s="255"/>
    </row>
    <row r="22" spans="1:26" x14ac:dyDescent="0.3">
      <c r="A22" s="251">
        <v>1</v>
      </c>
      <c r="B22" s="134" t="s">
        <v>16</v>
      </c>
      <c r="C22" s="252">
        <v>2017</v>
      </c>
      <c r="D22" s="253">
        <v>30</v>
      </c>
      <c r="E22" s="134" t="s">
        <v>16</v>
      </c>
      <c r="F22" s="273">
        <v>2017</v>
      </c>
      <c r="G22" s="253"/>
      <c r="H22" s="137">
        <f t="shared" si="1"/>
        <v>76.63</v>
      </c>
      <c r="I22" s="136"/>
      <c r="J22" s="136"/>
      <c r="K22" s="136"/>
      <c r="L22" s="254">
        <v>42826</v>
      </c>
      <c r="M22" s="137">
        <f>SUM(H22:H24)</f>
        <v>229.89</v>
      </c>
      <c r="N22" s="136"/>
      <c r="O22" s="136"/>
      <c r="P22" s="136" t="s">
        <v>85</v>
      </c>
      <c r="Q22" s="137">
        <f>M22</f>
        <v>229.89</v>
      </c>
      <c r="R22" s="137">
        <v>229.89</v>
      </c>
      <c r="S22" s="176">
        <f>R22-Q22</f>
        <v>0</v>
      </c>
      <c r="T22" s="104"/>
      <c r="U22" s="249"/>
      <c r="V22" s="249"/>
      <c r="W22" s="249"/>
      <c r="X22" s="249"/>
      <c r="Y22" s="249"/>
      <c r="Z22" s="255"/>
    </row>
    <row r="23" spans="1:26" x14ac:dyDescent="0.3">
      <c r="A23" s="251">
        <v>1</v>
      </c>
      <c r="B23" s="134" t="s">
        <v>17</v>
      </c>
      <c r="C23" s="252">
        <v>2017</v>
      </c>
      <c r="D23" s="253">
        <v>31</v>
      </c>
      <c r="E23" s="134" t="s">
        <v>17</v>
      </c>
      <c r="F23" s="273">
        <v>2017</v>
      </c>
      <c r="G23" s="253"/>
      <c r="H23" s="137">
        <f t="shared" si="1"/>
        <v>76.63</v>
      </c>
      <c r="I23" s="136"/>
      <c r="J23" s="136"/>
      <c r="K23" s="136"/>
      <c r="L23" s="254">
        <v>42856</v>
      </c>
      <c r="M23" s="136"/>
      <c r="N23" s="136"/>
      <c r="O23" s="136"/>
      <c r="P23" s="136"/>
      <c r="Q23" s="136"/>
      <c r="R23" s="136"/>
      <c r="S23" s="136"/>
      <c r="T23" s="104"/>
      <c r="U23" s="249"/>
      <c r="V23" s="249"/>
      <c r="W23" s="249"/>
      <c r="X23" s="249"/>
      <c r="Y23" s="249"/>
      <c r="Z23" s="255"/>
    </row>
    <row r="24" spans="1:26" x14ac:dyDescent="0.3">
      <c r="A24" s="251">
        <v>1</v>
      </c>
      <c r="B24" s="134" t="s">
        <v>6</v>
      </c>
      <c r="C24" s="252">
        <v>2017</v>
      </c>
      <c r="D24" s="253">
        <v>30</v>
      </c>
      <c r="E24" s="134" t="s">
        <v>6</v>
      </c>
      <c r="F24" s="273">
        <v>2017</v>
      </c>
      <c r="G24" s="253"/>
      <c r="H24" s="137">
        <f t="shared" si="1"/>
        <v>76.63</v>
      </c>
      <c r="I24" s="136"/>
      <c r="J24" s="136"/>
      <c r="K24" s="136"/>
      <c r="L24" s="254">
        <v>42887</v>
      </c>
      <c r="M24" s="136"/>
      <c r="N24" s="136"/>
      <c r="O24" s="136"/>
      <c r="P24" s="136"/>
      <c r="Q24" s="136"/>
      <c r="R24" s="136"/>
      <c r="S24" s="136"/>
      <c r="T24" s="104"/>
      <c r="U24" s="249"/>
      <c r="V24" s="249"/>
      <c r="W24" s="249"/>
      <c r="X24" s="249"/>
      <c r="Y24" s="249"/>
      <c r="Z24" s="255"/>
    </row>
    <row r="25" spans="1:26" x14ac:dyDescent="0.3">
      <c r="A25" s="251">
        <v>1</v>
      </c>
      <c r="B25" s="134" t="s">
        <v>10</v>
      </c>
      <c r="C25" s="252">
        <v>2017</v>
      </c>
      <c r="D25" s="253">
        <v>31</v>
      </c>
      <c r="E25" s="134" t="s">
        <v>10</v>
      </c>
      <c r="F25" s="273">
        <v>2017</v>
      </c>
      <c r="G25" s="253"/>
      <c r="H25" s="137">
        <f t="shared" si="1"/>
        <v>76.63</v>
      </c>
      <c r="I25" s="136"/>
      <c r="J25" s="136"/>
      <c r="K25" s="136"/>
      <c r="L25" s="254">
        <v>42917</v>
      </c>
      <c r="M25" s="137">
        <f>SUM(H25:H27)</f>
        <v>229.89</v>
      </c>
      <c r="N25" s="136"/>
      <c r="O25" s="254"/>
      <c r="P25" s="136" t="s">
        <v>81</v>
      </c>
      <c r="Q25" s="137">
        <f>M25</f>
        <v>229.89</v>
      </c>
      <c r="R25" s="137">
        <v>229.89</v>
      </c>
      <c r="S25" s="176">
        <f>R25-Q25</f>
        <v>0</v>
      </c>
      <c r="T25" s="104"/>
      <c r="U25" s="249"/>
      <c r="V25" s="249"/>
      <c r="W25" s="249"/>
      <c r="X25" s="249"/>
      <c r="Y25" s="249"/>
      <c r="Z25" s="255"/>
    </row>
    <row r="26" spans="1:26" x14ac:dyDescent="0.3">
      <c r="A26" s="251">
        <v>1</v>
      </c>
      <c r="B26" s="134" t="s">
        <v>7</v>
      </c>
      <c r="C26" s="252">
        <v>2017</v>
      </c>
      <c r="D26" s="253">
        <v>31</v>
      </c>
      <c r="E26" s="134" t="s">
        <v>7</v>
      </c>
      <c r="F26" s="273">
        <v>2017</v>
      </c>
      <c r="G26" s="253"/>
      <c r="H26" s="137">
        <f t="shared" si="1"/>
        <v>76.63</v>
      </c>
      <c r="I26" s="136"/>
      <c r="J26" s="136"/>
      <c r="K26" s="136"/>
      <c r="L26" s="254">
        <v>42948</v>
      </c>
      <c r="M26" s="136"/>
      <c r="N26" s="136"/>
      <c r="O26" s="136"/>
      <c r="P26" s="136"/>
      <c r="Q26" s="136"/>
      <c r="R26" s="136"/>
      <c r="S26" s="136"/>
      <c r="T26" s="104"/>
      <c r="U26" s="249"/>
      <c r="V26" s="249"/>
      <c r="W26" s="249"/>
      <c r="X26" s="249"/>
      <c r="Y26" s="249"/>
      <c r="Z26" s="255"/>
    </row>
    <row r="27" spans="1:26" x14ac:dyDescent="0.3">
      <c r="A27" s="251">
        <v>1</v>
      </c>
      <c r="B27" s="134" t="s">
        <v>8</v>
      </c>
      <c r="C27" s="252">
        <v>2017</v>
      </c>
      <c r="D27" s="253">
        <v>30</v>
      </c>
      <c r="E27" s="134" t="s">
        <v>8</v>
      </c>
      <c r="F27" s="273">
        <v>2017</v>
      </c>
      <c r="G27" s="253"/>
      <c r="H27" s="137">
        <f t="shared" si="1"/>
        <v>76.63</v>
      </c>
      <c r="I27" s="136"/>
      <c r="J27" s="136"/>
      <c r="K27" s="136"/>
      <c r="L27" s="254">
        <v>42979</v>
      </c>
      <c r="M27" s="136"/>
      <c r="N27" s="136"/>
      <c r="O27" s="136"/>
      <c r="P27" s="136"/>
      <c r="Q27" s="136"/>
      <c r="R27" s="136"/>
      <c r="S27" s="136"/>
      <c r="T27" s="104"/>
      <c r="U27" s="249"/>
      <c r="V27" s="249"/>
      <c r="W27" s="249"/>
      <c r="X27" s="249"/>
      <c r="Y27" s="249"/>
      <c r="Z27" s="255"/>
    </row>
    <row r="28" spans="1:26" x14ac:dyDescent="0.3">
      <c r="A28" s="251">
        <v>1</v>
      </c>
      <c r="B28" s="152" t="s">
        <v>9</v>
      </c>
      <c r="C28" s="274">
        <v>2017</v>
      </c>
      <c r="D28" s="275">
        <v>31</v>
      </c>
      <c r="E28" s="152" t="s">
        <v>9</v>
      </c>
      <c r="F28" s="276">
        <v>2017</v>
      </c>
      <c r="G28" s="275"/>
      <c r="H28" s="137">
        <f t="shared" si="1"/>
        <v>76.63</v>
      </c>
      <c r="I28" s="177"/>
      <c r="J28" s="177"/>
      <c r="K28" s="177"/>
      <c r="L28" s="277">
        <v>43009</v>
      </c>
      <c r="M28" s="176">
        <f>SUM(H28:H30)</f>
        <v>229.89</v>
      </c>
      <c r="N28" s="151"/>
      <c r="O28" s="277"/>
      <c r="P28" s="177" t="s">
        <v>77</v>
      </c>
      <c r="Q28" s="176">
        <f>M28</f>
        <v>229.89</v>
      </c>
      <c r="R28" s="176">
        <v>229.89</v>
      </c>
      <c r="S28" s="176">
        <f>R28-Q28</f>
        <v>0</v>
      </c>
      <c r="T28" s="104"/>
      <c r="U28" s="278"/>
      <c r="V28" s="278"/>
      <c r="W28" s="278"/>
      <c r="X28" s="249"/>
      <c r="Y28" s="249"/>
      <c r="Z28" s="255"/>
    </row>
    <row r="29" spans="1:26" x14ac:dyDescent="0.3">
      <c r="A29" s="251">
        <v>1</v>
      </c>
      <c r="B29" s="134" t="s">
        <v>11</v>
      </c>
      <c r="C29" s="252">
        <v>2017</v>
      </c>
      <c r="D29" s="253">
        <v>30</v>
      </c>
      <c r="E29" s="134" t="s">
        <v>11</v>
      </c>
      <c r="F29" s="273">
        <v>2017</v>
      </c>
      <c r="G29" s="253"/>
      <c r="H29" s="137">
        <f t="shared" si="1"/>
        <v>76.63</v>
      </c>
      <c r="I29" s="136"/>
      <c r="J29" s="136"/>
      <c r="K29" s="136"/>
      <c r="L29" s="254">
        <v>43040</v>
      </c>
      <c r="M29" s="136"/>
      <c r="N29" s="136"/>
      <c r="O29" s="136"/>
      <c r="P29" s="136"/>
      <c r="Q29" s="136"/>
      <c r="R29" s="136"/>
      <c r="S29" s="136"/>
      <c r="T29" s="104"/>
      <c r="U29" s="136"/>
      <c r="V29" s="136"/>
      <c r="W29" s="136"/>
      <c r="X29" s="249"/>
      <c r="Y29" s="249"/>
      <c r="Z29" s="255"/>
    </row>
    <row r="30" spans="1:26" ht="14.4" thickBot="1" x14ac:dyDescent="0.35">
      <c r="A30" s="257">
        <v>1</v>
      </c>
      <c r="B30" s="223" t="s">
        <v>12</v>
      </c>
      <c r="C30" s="258">
        <v>2017</v>
      </c>
      <c r="D30" s="259">
        <v>31</v>
      </c>
      <c r="E30" s="223" t="s">
        <v>12</v>
      </c>
      <c r="F30" s="279">
        <v>2017</v>
      </c>
      <c r="G30" s="259"/>
      <c r="H30" s="260">
        <f t="shared" si="1"/>
        <v>76.63</v>
      </c>
      <c r="I30" s="224"/>
      <c r="J30" s="224"/>
      <c r="K30" s="224"/>
      <c r="L30" s="261">
        <v>43070</v>
      </c>
      <c r="M30" s="224"/>
      <c r="N30" s="224"/>
      <c r="O30" s="224"/>
      <c r="P30" s="224"/>
      <c r="Q30" s="224"/>
      <c r="R30" s="224"/>
      <c r="S30" s="224"/>
      <c r="T30" s="109"/>
      <c r="U30" s="280">
        <v>76.63</v>
      </c>
      <c r="V30" s="263"/>
      <c r="W30" s="263"/>
      <c r="X30" s="109" t="s">
        <v>72</v>
      </c>
      <c r="Y30" s="107">
        <f>SUM(H19:H30)</f>
        <v>919.56</v>
      </c>
      <c r="Z30" s="264">
        <f>R19+R22+R25+R28</f>
        <v>919.56</v>
      </c>
    </row>
    <row r="31" spans="1:26" x14ac:dyDescent="0.3">
      <c r="A31" s="265">
        <v>1</v>
      </c>
      <c r="B31" s="192" t="s">
        <v>13</v>
      </c>
      <c r="C31" s="266">
        <v>2018</v>
      </c>
      <c r="D31" s="267">
        <v>31</v>
      </c>
      <c r="E31" s="192" t="s">
        <v>13</v>
      </c>
      <c r="F31" s="268">
        <v>2018</v>
      </c>
      <c r="G31" s="267"/>
      <c r="H31" s="190">
        <f>K31</f>
        <v>77.89</v>
      </c>
      <c r="I31" s="143" t="s">
        <v>133</v>
      </c>
      <c r="J31" s="143">
        <v>1670</v>
      </c>
      <c r="K31" s="143">
        <f>ROUND($H$8*J31/$J$7,2)</f>
        <v>77.89</v>
      </c>
      <c r="L31" s="269">
        <v>43101</v>
      </c>
      <c r="M31" s="190">
        <f>SUM(H31:H33)</f>
        <v>233.67000000000002</v>
      </c>
      <c r="N31" s="141">
        <f>(M31/M28)-1</f>
        <v>1.6442646483100676E-2</v>
      </c>
      <c r="O31" s="269">
        <v>43466</v>
      </c>
      <c r="P31" s="190" t="s">
        <v>84</v>
      </c>
      <c r="Q31" s="190">
        <f>M31</f>
        <v>233.67000000000002</v>
      </c>
      <c r="R31" s="190">
        <v>233.67</v>
      </c>
      <c r="S31" s="190">
        <f>R31-Q31</f>
        <v>0</v>
      </c>
      <c r="T31" s="271"/>
      <c r="U31" s="270">
        <v>1.26</v>
      </c>
      <c r="V31" s="271"/>
      <c r="W31" s="271"/>
      <c r="X31" s="271"/>
      <c r="Y31" s="271"/>
      <c r="Z31" s="272"/>
    </row>
    <row r="32" spans="1:26" x14ac:dyDescent="0.3">
      <c r="A32" s="251">
        <v>1</v>
      </c>
      <c r="B32" s="134" t="s">
        <v>14</v>
      </c>
      <c r="C32" s="252">
        <v>2018</v>
      </c>
      <c r="D32" s="253">
        <v>28</v>
      </c>
      <c r="E32" s="134" t="s">
        <v>14</v>
      </c>
      <c r="F32" s="273">
        <v>2018</v>
      </c>
      <c r="G32" s="253"/>
      <c r="H32" s="137">
        <f t="shared" ref="H32:H42" si="2">H31</f>
        <v>77.89</v>
      </c>
      <c r="I32" s="136"/>
      <c r="J32" s="136"/>
      <c r="K32" s="136"/>
      <c r="L32" s="254">
        <v>43132</v>
      </c>
      <c r="M32" s="137"/>
      <c r="N32" s="136"/>
      <c r="O32" s="254"/>
      <c r="P32" s="137"/>
      <c r="Q32" s="137"/>
      <c r="R32" s="137"/>
      <c r="S32" s="176"/>
      <c r="T32" s="249"/>
      <c r="U32" s="249"/>
      <c r="V32" s="249"/>
      <c r="W32" s="249"/>
      <c r="X32" s="249"/>
      <c r="Y32" s="249"/>
      <c r="Z32" s="255"/>
    </row>
    <row r="33" spans="1:26" x14ac:dyDescent="0.3">
      <c r="A33" s="251">
        <v>1</v>
      </c>
      <c r="B33" s="134" t="s">
        <v>15</v>
      </c>
      <c r="C33" s="252">
        <v>2018</v>
      </c>
      <c r="D33" s="253">
        <v>31</v>
      </c>
      <c r="E33" s="134" t="s">
        <v>15</v>
      </c>
      <c r="F33" s="273">
        <v>2018</v>
      </c>
      <c r="G33" s="253"/>
      <c r="H33" s="137">
        <f t="shared" si="2"/>
        <v>77.89</v>
      </c>
      <c r="I33" s="136"/>
      <c r="J33" s="136"/>
      <c r="K33" s="136"/>
      <c r="L33" s="254">
        <v>43160</v>
      </c>
      <c r="M33" s="136"/>
      <c r="N33" s="136"/>
      <c r="O33" s="136"/>
      <c r="P33" s="136"/>
      <c r="Q33" s="136"/>
      <c r="R33" s="136"/>
      <c r="S33" s="136"/>
      <c r="T33" s="104"/>
      <c r="U33" s="249"/>
      <c r="V33" s="249"/>
      <c r="W33" s="249"/>
      <c r="X33" s="249"/>
      <c r="Y33" s="249"/>
      <c r="Z33" s="255"/>
    </row>
    <row r="34" spans="1:26" x14ac:dyDescent="0.3">
      <c r="A34" s="251">
        <v>1</v>
      </c>
      <c r="B34" s="134" t="s">
        <v>16</v>
      </c>
      <c r="C34" s="252">
        <v>2018</v>
      </c>
      <c r="D34" s="253">
        <v>30</v>
      </c>
      <c r="E34" s="134" t="s">
        <v>16</v>
      </c>
      <c r="F34" s="273">
        <v>2018</v>
      </c>
      <c r="G34" s="253"/>
      <c r="H34" s="137">
        <f t="shared" si="2"/>
        <v>77.89</v>
      </c>
      <c r="I34" s="136"/>
      <c r="J34" s="136"/>
      <c r="K34" s="136"/>
      <c r="L34" s="254">
        <v>43191</v>
      </c>
      <c r="M34" s="137">
        <f>SUM(H34:H36)</f>
        <v>233.67000000000002</v>
      </c>
      <c r="N34" s="136"/>
      <c r="O34" s="136"/>
      <c r="P34" s="136" t="s">
        <v>78</v>
      </c>
      <c r="Q34" s="137">
        <f>M34</f>
        <v>233.67000000000002</v>
      </c>
      <c r="R34" s="137">
        <v>233.67</v>
      </c>
      <c r="S34" s="176">
        <f>R34-Q34</f>
        <v>0</v>
      </c>
      <c r="T34" s="249"/>
      <c r="U34" s="249"/>
      <c r="V34" s="249"/>
      <c r="W34" s="249"/>
      <c r="X34" s="249"/>
      <c r="Y34" s="249"/>
      <c r="Z34" s="255"/>
    </row>
    <row r="35" spans="1:26" x14ac:dyDescent="0.3">
      <c r="A35" s="251">
        <v>1</v>
      </c>
      <c r="B35" s="134" t="s">
        <v>17</v>
      </c>
      <c r="C35" s="252">
        <v>2018</v>
      </c>
      <c r="D35" s="253">
        <v>31</v>
      </c>
      <c r="E35" s="134" t="s">
        <v>17</v>
      </c>
      <c r="F35" s="273">
        <v>2018</v>
      </c>
      <c r="G35" s="253"/>
      <c r="H35" s="137">
        <f t="shared" si="2"/>
        <v>77.89</v>
      </c>
      <c r="I35" s="136"/>
      <c r="J35" s="136"/>
      <c r="K35" s="136"/>
      <c r="L35" s="254">
        <v>43221</v>
      </c>
      <c r="M35" s="136"/>
      <c r="N35" s="136"/>
      <c r="O35" s="136"/>
      <c r="P35" s="136"/>
      <c r="Q35" s="136"/>
      <c r="R35" s="136"/>
      <c r="S35" s="136"/>
      <c r="T35" s="249"/>
      <c r="U35" s="249"/>
      <c r="V35" s="249"/>
      <c r="W35" s="249"/>
      <c r="X35" s="249"/>
      <c r="Y35" s="249"/>
      <c r="Z35" s="255"/>
    </row>
    <row r="36" spans="1:26" x14ac:dyDescent="0.3">
      <c r="A36" s="251">
        <v>1</v>
      </c>
      <c r="B36" s="134" t="s">
        <v>6</v>
      </c>
      <c r="C36" s="252">
        <v>2018</v>
      </c>
      <c r="D36" s="253">
        <v>30</v>
      </c>
      <c r="E36" s="134" t="s">
        <v>6</v>
      </c>
      <c r="F36" s="273">
        <v>2018</v>
      </c>
      <c r="G36" s="253"/>
      <c r="H36" s="137">
        <f t="shared" si="2"/>
        <v>77.89</v>
      </c>
      <c r="I36" s="136"/>
      <c r="J36" s="136"/>
      <c r="K36" s="136"/>
      <c r="L36" s="254">
        <v>43252</v>
      </c>
      <c r="M36" s="136"/>
      <c r="N36" s="136"/>
      <c r="O36" s="136"/>
      <c r="P36" s="136"/>
      <c r="Q36" s="136"/>
      <c r="R36" s="136"/>
      <c r="S36" s="136"/>
      <c r="T36" s="104"/>
      <c r="U36" s="249"/>
      <c r="V36" s="249"/>
      <c r="W36" s="249"/>
      <c r="X36" s="249"/>
      <c r="Y36" s="249"/>
      <c r="Z36" s="255"/>
    </row>
    <row r="37" spans="1:26" x14ac:dyDescent="0.3">
      <c r="A37" s="251">
        <v>1</v>
      </c>
      <c r="B37" s="134" t="s">
        <v>10</v>
      </c>
      <c r="C37" s="252">
        <v>2018</v>
      </c>
      <c r="D37" s="253">
        <v>31</v>
      </c>
      <c r="E37" s="134" t="s">
        <v>10</v>
      </c>
      <c r="F37" s="273">
        <v>2018</v>
      </c>
      <c r="G37" s="253"/>
      <c r="H37" s="137">
        <f t="shared" si="2"/>
        <v>77.89</v>
      </c>
      <c r="I37" s="136"/>
      <c r="J37" s="136"/>
      <c r="K37" s="136"/>
      <c r="L37" s="254">
        <v>43282</v>
      </c>
      <c r="M37" s="137">
        <f>SUM(H37:H39)</f>
        <v>233.67000000000002</v>
      </c>
      <c r="N37" s="136"/>
      <c r="O37" s="254"/>
      <c r="P37" s="136" t="s">
        <v>79</v>
      </c>
      <c r="Q37" s="137">
        <f>M37</f>
        <v>233.67000000000002</v>
      </c>
      <c r="R37" s="137">
        <v>233.67</v>
      </c>
      <c r="S37" s="176">
        <f>R37-Q37</f>
        <v>0</v>
      </c>
      <c r="T37" s="104"/>
      <c r="U37" s="249"/>
      <c r="V37" s="249"/>
      <c r="W37" s="249"/>
      <c r="X37" s="249"/>
      <c r="Y37" s="249"/>
      <c r="Z37" s="255"/>
    </row>
    <row r="38" spans="1:26" x14ac:dyDescent="0.3">
      <c r="A38" s="251">
        <v>1</v>
      </c>
      <c r="B38" s="134" t="s">
        <v>7</v>
      </c>
      <c r="C38" s="252">
        <v>2018</v>
      </c>
      <c r="D38" s="253">
        <v>31</v>
      </c>
      <c r="E38" s="134" t="s">
        <v>7</v>
      </c>
      <c r="F38" s="273">
        <v>2018</v>
      </c>
      <c r="G38" s="253"/>
      <c r="H38" s="137">
        <f t="shared" si="2"/>
        <v>77.89</v>
      </c>
      <c r="I38" s="136"/>
      <c r="J38" s="136"/>
      <c r="K38" s="136"/>
      <c r="L38" s="254">
        <v>43313</v>
      </c>
      <c r="M38" s="136"/>
      <c r="N38" s="136"/>
      <c r="O38" s="136"/>
      <c r="P38" s="136"/>
      <c r="Q38" s="136"/>
      <c r="R38" s="136"/>
      <c r="S38" s="136"/>
      <c r="T38" s="104"/>
      <c r="U38" s="249"/>
      <c r="V38" s="249"/>
      <c r="W38" s="249"/>
      <c r="X38" s="249"/>
      <c r="Y38" s="249"/>
      <c r="Z38" s="255"/>
    </row>
    <row r="39" spans="1:26" x14ac:dyDescent="0.3">
      <c r="A39" s="251">
        <v>1</v>
      </c>
      <c r="B39" s="134" t="s">
        <v>8</v>
      </c>
      <c r="C39" s="252">
        <v>2018</v>
      </c>
      <c r="D39" s="253">
        <v>30</v>
      </c>
      <c r="E39" s="134" t="s">
        <v>8</v>
      </c>
      <c r="F39" s="273">
        <v>2018</v>
      </c>
      <c r="G39" s="253"/>
      <c r="H39" s="137">
        <f t="shared" si="2"/>
        <v>77.89</v>
      </c>
      <c r="I39" s="136"/>
      <c r="J39" s="136"/>
      <c r="K39" s="136"/>
      <c r="L39" s="254">
        <v>43344</v>
      </c>
      <c r="M39" s="136"/>
      <c r="N39" s="136"/>
      <c r="O39" s="136"/>
      <c r="P39" s="136"/>
      <c r="Q39" s="136"/>
      <c r="R39" s="136"/>
      <c r="S39" s="136"/>
      <c r="T39" s="104"/>
      <c r="U39" s="249"/>
      <c r="V39" s="249"/>
      <c r="W39" s="249"/>
      <c r="X39" s="249"/>
      <c r="Y39" s="249"/>
      <c r="Z39" s="255"/>
    </row>
    <row r="40" spans="1:26" x14ac:dyDescent="0.3">
      <c r="A40" s="281">
        <v>1</v>
      </c>
      <c r="B40" s="152" t="s">
        <v>9</v>
      </c>
      <c r="C40" s="274">
        <v>2018</v>
      </c>
      <c r="D40" s="275">
        <v>31</v>
      </c>
      <c r="E40" s="152" t="s">
        <v>9</v>
      </c>
      <c r="F40" s="276">
        <v>2018</v>
      </c>
      <c r="G40" s="275"/>
      <c r="H40" s="137">
        <f t="shared" si="2"/>
        <v>77.89</v>
      </c>
      <c r="I40" s="177"/>
      <c r="J40" s="177"/>
      <c r="K40" s="177"/>
      <c r="L40" s="277">
        <v>43374</v>
      </c>
      <c r="M40" s="176">
        <f>SUM(H40:H42)</f>
        <v>233.67000000000002</v>
      </c>
      <c r="N40" s="151"/>
      <c r="O40" s="277"/>
      <c r="P40" s="177" t="s">
        <v>80</v>
      </c>
      <c r="Q40" s="176">
        <f>M40</f>
        <v>233.67000000000002</v>
      </c>
      <c r="R40" s="176">
        <v>233.67</v>
      </c>
      <c r="S40" s="176">
        <f>R40-Q40</f>
        <v>0</v>
      </c>
      <c r="T40" s="104"/>
      <c r="U40" s="278"/>
      <c r="V40" s="278"/>
      <c r="W40" s="278"/>
      <c r="X40" s="249"/>
      <c r="Y40" s="249"/>
      <c r="Z40" s="255"/>
    </row>
    <row r="41" spans="1:26" x14ac:dyDescent="0.3">
      <c r="A41" s="251">
        <v>1</v>
      </c>
      <c r="B41" s="134" t="s">
        <v>11</v>
      </c>
      <c r="C41" s="252">
        <v>2018</v>
      </c>
      <c r="D41" s="253">
        <v>30</v>
      </c>
      <c r="E41" s="134" t="s">
        <v>11</v>
      </c>
      <c r="F41" s="273">
        <v>2018</v>
      </c>
      <c r="G41" s="253"/>
      <c r="H41" s="137">
        <f t="shared" si="2"/>
        <v>77.89</v>
      </c>
      <c r="I41" s="136"/>
      <c r="J41" s="136"/>
      <c r="K41" s="136"/>
      <c r="L41" s="254">
        <v>43405</v>
      </c>
      <c r="M41" s="136"/>
      <c r="N41" s="136"/>
      <c r="O41" s="136"/>
      <c r="P41" s="136"/>
      <c r="Q41" s="136"/>
      <c r="R41" s="136"/>
      <c r="S41" s="136"/>
      <c r="T41" s="104"/>
      <c r="U41" s="136"/>
      <c r="V41" s="136"/>
      <c r="W41" s="136"/>
      <c r="X41" s="249"/>
      <c r="Y41" s="249"/>
      <c r="Z41" s="255"/>
    </row>
    <row r="42" spans="1:26" ht="14.4" thickBot="1" x14ac:dyDescent="0.35">
      <c r="A42" s="257">
        <v>1</v>
      </c>
      <c r="B42" s="223" t="s">
        <v>12</v>
      </c>
      <c r="C42" s="258">
        <v>2018</v>
      </c>
      <c r="D42" s="259">
        <v>31</v>
      </c>
      <c r="E42" s="223" t="s">
        <v>12</v>
      </c>
      <c r="F42" s="279">
        <v>2018</v>
      </c>
      <c r="G42" s="259"/>
      <c r="H42" s="260">
        <f t="shared" si="2"/>
        <v>77.89</v>
      </c>
      <c r="I42" s="224"/>
      <c r="J42" s="224"/>
      <c r="K42" s="224"/>
      <c r="L42" s="261">
        <v>43435</v>
      </c>
      <c r="M42" s="224"/>
      <c r="N42" s="224"/>
      <c r="O42" s="224"/>
      <c r="P42" s="224"/>
      <c r="Q42" s="224"/>
      <c r="R42" s="224"/>
      <c r="S42" s="224"/>
      <c r="T42" s="224"/>
      <c r="U42" s="262">
        <v>77.89</v>
      </c>
      <c r="V42" s="263"/>
      <c r="W42" s="263"/>
      <c r="X42" s="109" t="s">
        <v>74</v>
      </c>
      <c r="Y42" s="107">
        <f>SUM(H31:H42)</f>
        <v>934.68</v>
      </c>
      <c r="Z42" s="264">
        <f>R31+R34+R37+R40</f>
        <v>934.68</v>
      </c>
    </row>
    <row r="43" spans="1:26" x14ac:dyDescent="0.3">
      <c r="A43" s="265">
        <v>1</v>
      </c>
      <c r="B43" s="192" t="s">
        <v>13</v>
      </c>
      <c r="C43" s="266">
        <v>2019</v>
      </c>
      <c r="D43" s="267">
        <v>31</v>
      </c>
      <c r="E43" s="192" t="s">
        <v>13</v>
      </c>
      <c r="F43" s="268">
        <v>2019</v>
      </c>
      <c r="G43" s="282"/>
      <c r="H43" s="190">
        <f>K43</f>
        <v>80.83</v>
      </c>
      <c r="I43" s="143" t="s">
        <v>132</v>
      </c>
      <c r="J43" s="143">
        <v>1733</v>
      </c>
      <c r="K43" s="143">
        <f>ROUND($H$8*J43/$J$7,2)</f>
        <v>80.83</v>
      </c>
      <c r="L43" s="269">
        <v>43466</v>
      </c>
      <c r="M43" s="190">
        <f>SUM(H43:H45)</f>
        <v>242.49</v>
      </c>
      <c r="N43" s="141">
        <f>(M43/M40)-1</f>
        <v>3.7745538580048699E-2</v>
      </c>
      <c r="O43" s="269">
        <v>43831</v>
      </c>
      <c r="P43" s="190" t="s">
        <v>128</v>
      </c>
      <c r="Q43" s="190">
        <f>M43</f>
        <v>242.49</v>
      </c>
      <c r="R43" s="190">
        <v>236.61</v>
      </c>
      <c r="S43" s="190">
        <f>R43-Q43</f>
        <v>-5.8799999999999955</v>
      </c>
      <c r="T43" s="271">
        <v>5.88</v>
      </c>
      <c r="U43" s="271">
        <v>2.94</v>
      </c>
      <c r="V43" s="271"/>
      <c r="W43" s="271"/>
      <c r="X43" s="271"/>
      <c r="Y43" s="271"/>
      <c r="Z43" s="272"/>
    </row>
    <row r="44" spans="1:26" x14ac:dyDescent="0.3">
      <c r="A44" s="251">
        <v>1</v>
      </c>
      <c r="B44" s="134" t="s">
        <v>14</v>
      </c>
      <c r="C44" s="252">
        <v>2019</v>
      </c>
      <c r="D44" s="253">
        <v>28</v>
      </c>
      <c r="E44" s="134" t="s">
        <v>14</v>
      </c>
      <c r="F44" s="273">
        <v>2019</v>
      </c>
      <c r="G44" s="199"/>
      <c r="H44" s="137">
        <f t="shared" ref="H44:H66" si="3">H43</f>
        <v>80.83</v>
      </c>
      <c r="I44" s="136"/>
      <c r="J44" s="136"/>
      <c r="K44" s="136"/>
      <c r="L44" s="254">
        <v>43497</v>
      </c>
      <c r="M44" s="137"/>
      <c r="N44" s="136"/>
      <c r="O44" s="254"/>
      <c r="P44" s="137"/>
      <c r="Q44" s="137"/>
      <c r="R44" s="137"/>
      <c r="S44" s="176"/>
      <c r="U44" s="249"/>
      <c r="V44" s="249"/>
      <c r="W44" s="249"/>
      <c r="X44" s="249"/>
      <c r="Y44" s="249"/>
      <c r="Z44" s="255"/>
    </row>
    <row r="45" spans="1:26" x14ac:dyDescent="0.3">
      <c r="A45" s="251">
        <v>1</v>
      </c>
      <c r="B45" s="134" t="s">
        <v>15</v>
      </c>
      <c r="C45" s="252">
        <v>2019</v>
      </c>
      <c r="D45" s="253">
        <v>31</v>
      </c>
      <c r="E45" s="134" t="s">
        <v>15</v>
      </c>
      <c r="F45" s="273">
        <v>2019</v>
      </c>
      <c r="G45" s="199"/>
      <c r="H45" s="137">
        <f t="shared" si="3"/>
        <v>80.83</v>
      </c>
      <c r="I45" s="136"/>
      <c r="J45" s="136"/>
      <c r="K45" s="136"/>
      <c r="L45" s="254">
        <v>43525</v>
      </c>
      <c r="M45" s="136"/>
      <c r="N45" s="136"/>
      <c r="O45" s="136"/>
      <c r="P45" s="136"/>
      <c r="Q45" s="136"/>
      <c r="R45" s="136"/>
      <c r="S45" s="136"/>
      <c r="U45" s="249"/>
      <c r="V45" s="249"/>
      <c r="W45" s="249"/>
      <c r="X45" s="249"/>
      <c r="Y45" s="249"/>
      <c r="Z45" s="255"/>
    </row>
    <row r="46" spans="1:26" x14ac:dyDescent="0.3">
      <c r="A46" s="251">
        <v>1</v>
      </c>
      <c r="B46" s="134" t="s">
        <v>16</v>
      </c>
      <c r="C46" s="252">
        <v>2019</v>
      </c>
      <c r="D46" s="253">
        <v>30</v>
      </c>
      <c r="E46" s="134" t="s">
        <v>16</v>
      </c>
      <c r="F46" s="273">
        <v>2019</v>
      </c>
      <c r="G46" s="199"/>
      <c r="H46" s="137">
        <f t="shared" si="3"/>
        <v>80.83</v>
      </c>
      <c r="I46" s="136"/>
      <c r="J46" s="136"/>
      <c r="K46" s="136"/>
      <c r="L46" s="254">
        <v>43556</v>
      </c>
      <c r="M46" s="137">
        <f>SUM(H46:H48)</f>
        <v>242.49</v>
      </c>
      <c r="N46" s="136"/>
      <c r="O46" s="136"/>
      <c r="P46" s="136" t="s">
        <v>121</v>
      </c>
      <c r="Q46" s="137">
        <f>M46</f>
        <v>242.49</v>
      </c>
      <c r="R46" s="136">
        <v>242.49</v>
      </c>
      <c r="S46" s="176">
        <f>R46-Q46</f>
        <v>0</v>
      </c>
      <c r="U46" s="249"/>
      <c r="V46" s="249"/>
      <c r="W46" s="249"/>
      <c r="X46" s="249"/>
      <c r="Y46" s="249"/>
      <c r="Z46" s="255"/>
    </row>
    <row r="47" spans="1:26" x14ac:dyDescent="0.3">
      <c r="A47" s="251">
        <v>1</v>
      </c>
      <c r="B47" s="134" t="s">
        <v>17</v>
      </c>
      <c r="C47" s="252">
        <v>2019</v>
      </c>
      <c r="D47" s="253">
        <v>31</v>
      </c>
      <c r="E47" s="134" t="s">
        <v>17</v>
      </c>
      <c r="F47" s="273">
        <v>2019</v>
      </c>
      <c r="G47" s="199"/>
      <c r="H47" s="137">
        <f t="shared" si="3"/>
        <v>80.83</v>
      </c>
      <c r="I47" s="136"/>
      <c r="J47" s="136"/>
      <c r="K47" s="136"/>
      <c r="L47" s="254">
        <v>43586</v>
      </c>
      <c r="M47" s="136"/>
      <c r="N47" s="136"/>
      <c r="O47" s="136"/>
      <c r="P47" s="136"/>
      <c r="Q47" s="136"/>
      <c r="R47" s="136"/>
      <c r="S47" s="136"/>
      <c r="U47" s="249"/>
      <c r="V47" s="249"/>
      <c r="W47" s="249"/>
      <c r="X47" s="249"/>
      <c r="Y47" s="249"/>
      <c r="Z47" s="255"/>
    </row>
    <row r="48" spans="1:26" x14ac:dyDescent="0.3">
      <c r="A48" s="251">
        <v>1</v>
      </c>
      <c r="B48" s="134" t="s">
        <v>6</v>
      </c>
      <c r="C48" s="252">
        <v>2019</v>
      </c>
      <c r="D48" s="253">
        <v>30</v>
      </c>
      <c r="E48" s="134" t="s">
        <v>6</v>
      </c>
      <c r="F48" s="273">
        <v>2019</v>
      </c>
      <c r="G48" s="346"/>
      <c r="H48" s="137">
        <f t="shared" si="3"/>
        <v>80.83</v>
      </c>
      <c r="I48" s="136"/>
      <c r="J48" s="136"/>
      <c r="K48" s="136"/>
      <c r="L48" s="254">
        <v>43617</v>
      </c>
      <c r="M48" s="136"/>
      <c r="N48" s="136"/>
      <c r="O48" s="136"/>
      <c r="P48" s="136"/>
      <c r="Q48" s="136"/>
      <c r="R48" s="136"/>
      <c r="S48" s="136"/>
      <c r="U48" s="249"/>
      <c r="V48" s="249"/>
      <c r="W48" s="249"/>
      <c r="X48" s="249"/>
      <c r="Y48" s="249"/>
      <c r="Z48" s="255"/>
    </row>
    <row r="49" spans="1:26" x14ac:dyDescent="0.3">
      <c r="A49" s="251">
        <v>1</v>
      </c>
      <c r="B49" s="134" t="s">
        <v>10</v>
      </c>
      <c r="C49" s="252">
        <v>2019</v>
      </c>
      <c r="D49" s="253">
        <v>31</v>
      </c>
      <c r="E49" s="134" t="s">
        <v>10</v>
      </c>
      <c r="F49" s="252">
        <v>2019</v>
      </c>
      <c r="G49" s="136"/>
      <c r="H49" s="137">
        <f t="shared" si="3"/>
        <v>80.83</v>
      </c>
      <c r="I49" s="136"/>
      <c r="J49" s="136"/>
      <c r="K49" s="136"/>
      <c r="L49" s="254">
        <v>43647</v>
      </c>
      <c r="M49" s="137">
        <f>SUM(H49:H51)</f>
        <v>242.49</v>
      </c>
      <c r="N49" s="136"/>
      <c r="O49" s="254"/>
      <c r="P49" s="136" t="s">
        <v>120</v>
      </c>
      <c r="Q49" s="137">
        <f>M49</f>
        <v>242.49</v>
      </c>
      <c r="R49" s="137">
        <v>242.49</v>
      </c>
      <c r="S49" s="176">
        <f>R49-Q49</f>
        <v>0</v>
      </c>
      <c r="T49" s="104"/>
      <c r="U49" s="249"/>
      <c r="V49" s="249"/>
      <c r="W49" s="249"/>
      <c r="X49" s="249"/>
      <c r="Y49" s="249"/>
      <c r="Z49" s="255"/>
    </row>
    <row r="50" spans="1:26" x14ac:dyDescent="0.3">
      <c r="A50" s="251">
        <v>1</v>
      </c>
      <c r="B50" s="134" t="s">
        <v>7</v>
      </c>
      <c r="C50" s="252">
        <v>2019</v>
      </c>
      <c r="D50" s="253">
        <v>31</v>
      </c>
      <c r="E50" s="134" t="s">
        <v>7</v>
      </c>
      <c r="F50" s="252">
        <v>2019</v>
      </c>
      <c r="G50" s="136"/>
      <c r="H50" s="137">
        <f t="shared" si="3"/>
        <v>80.83</v>
      </c>
      <c r="I50" s="136"/>
      <c r="J50" s="136"/>
      <c r="K50" s="136"/>
      <c r="L50" s="254">
        <v>43678</v>
      </c>
      <c r="M50" s="136"/>
      <c r="N50" s="136"/>
      <c r="O50" s="136"/>
      <c r="P50" s="136"/>
      <c r="Q50" s="136"/>
      <c r="R50" s="136"/>
      <c r="S50" s="136"/>
      <c r="T50" s="104"/>
      <c r="U50" s="249"/>
      <c r="V50" s="249"/>
      <c r="W50" s="249"/>
      <c r="X50" s="249"/>
      <c r="Y50" s="249"/>
      <c r="Z50" s="255"/>
    </row>
    <row r="51" spans="1:26" x14ac:dyDescent="0.3">
      <c r="A51" s="251">
        <v>1</v>
      </c>
      <c r="B51" s="134" t="s">
        <v>8</v>
      </c>
      <c r="C51" s="252">
        <v>2019</v>
      </c>
      <c r="D51" s="253">
        <v>30</v>
      </c>
      <c r="E51" s="134" t="s">
        <v>8</v>
      </c>
      <c r="F51" s="252">
        <v>2019</v>
      </c>
      <c r="G51" s="136"/>
      <c r="H51" s="137">
        <f t="shared" si="3"/>
        <v>80.83</v>
      </c>
      <c r="I51" s="136"/>
      <c r="J51" s="136"/>
      <c r="K51" s="136"/>
      <c r="L51" s="254">
        <v>43709</v>
      </c>
      <c r="M51" s="136"/>
      <c r="N51" s="136"/>
      <c r="O51" s="136"/>
      <c r="P51" s="136"/>
      <c r="Q51" s="136"/>
      <c r="R51" s="136"/>
      <c r="S51" s="136"/>
      <c r="T51" s="104"/>
      <c r="U51" s="249"/>
      <c r="V51" s="249"/>
      <c r="W51" s="249"/>
      <c r="X51" s="249"/>
      <c r="Y51" s="249"/>
      <c r="Z51" s="255"/>
    </row>
    <row r="52" spans="1:26" x14ac:dyDescent="0.3">
      <c r="A52" s="281">
        <v>1</v>
      </c>
      <c r="B52" s="152" t="s">
        <v>9</v>
      </c>
      <c r="C52" s="252">
        <v>2019</v>
      </c>
      <c r="D52" s="275">
        <v>31</v>
      </c>
      <c r="E52" s="152" t="s">
        <v>9</v>
      </c>
      <c r="F52" s="252">
        <v>2019</v>
      </c>
      <c r="G52" s="136"/>
      <c r="H52" s="137">
        <f t="shared" si="3"/>
        <v>80.83</v>
      </c>
      <c r="I52" s="177"/>
      <c r="J52" s="177"/>
      <c r="K52" s="177"/>
      <c r="L52" s="277">
        <v>43739</v>
      </c>
      <c r="M52" s="176">
        <f>SUM(H52:H54)</f>
        <v>242.49</v>
      </c>
      <c r="N52" s="151"/>
      <c r="O52" s="277"/>
      <c r="P52" s="177" t="s">
        <v>131</v>
      </c>
      <c r="Q52" s="176">
        <f>M52</f>
        <v>242.49</v>
      </c>
      <c r="R52" s="176">
        <v>242.49</v>
      </c>
      <c r="S52" s="176">
        <f>R52-Q52</f>
        <v>0</v>
      </c>
      <c r="T52" s="104"/>
      <c r="U52" s="278"/>
      <c r="V52" s="278"/>
      <c r="W52" s="278"/>
      <c r="X52" s="249"/>
      <c r="Y52" s="249"/>
      <c r="Z52" s="255"/>
    </row>
    <row r="53" spans="1:26" x14ac:dyDescent="0.3">
      <c r="A53" s="251">
        <v>1</v>
      </c>
      <c r="B53" s="134" t="s">
        <v>11</v>
      </c>
      <c r="C53" s="252">
        <v>2019</v>
      </c>
      <c r="D53" s="253">
        <v>30</v>
      </c>
      <c r="E53" s="134" t="s">
        <v>11</v>
      </c>
      <c r="F53" s="252">
        <v>2019</v>
      </c>
      <c r="G53" s="136"/>
      <c r="H53" s="137">
        <f t="shared" si="3"/>
        <v>80.83</v>
      </c>
      <c r="I53" s="136"/>
      <c r="J53" s="136"/>
      <c r="K53" s="136"/>
      <c r="L53" s="254">
        <v>43770</v>
      </c>
      <c r="M53" s="136"/>
      <c r="N53" s="136"/>
      <c r="O53" s="136"/>
      <c r="P53" s="136"/>
      <c r="Q53" s="136"/>
      <c r="R53" s="136"/>
      <c r="S53" s="136"/>
      <c r="T53" s="104"/>
      <c r="U53" s="136"/>
      <c r="V53" s="136"/>
      <c r="W53" s="136"/>
      <c r="X53" s="249"/>
      <c r="Y53" s="249"/>
      <c r="Z53" s="255"/>
    </row>
    <row r="54" spans="1:26" ht="14.4" thickBot="1" x14ac:dyDescent="0.35">
      <c r="A54" s="257">
        <v>1</v>
      </c>
      <c r="B54" s="223" t="s">
        <v>12</v>
      </c>
      <c r="C54" s="258">
        <v>2019</v>
      </c>
      <c r="D54" s="259">
        <v>31</v>
      </c>
      <c r="E54" s="223" t="s">
        <v>12</v>
      </c>
      <c r="F54" s="279">
        <v>2019</v>
      </c>
      <c r="G54" s="259"/>
      <c r="H54" s="260">
        <f t="shared" si="3"/>
        <v>80.83</v>
      </c>
      <c r="I54" s="224"/>
      <c r="J54" s="224"/>
      <c r="K54" s="224"/>
      <c r="L54" s="261">
        <v>43800</v>
      </c>
      <c r="M54" s="224"/>
      <c r="N54" s="224"/>
      <c r="O54" s="224"/>
      <c r="P54" s="224"/>
      <c r="Q54" s="224"/>
      <c r="R54" s="224"/>
      <c r="S54" s="224"/>
      <c r="T54" s="224"/>
      <c r="U54" s="262">
        <f>U42+U43</f>
        <v>80.83</v>
      </c>
      <c r="V54" s="263"/>
      <c r="W54" s="263"/>
      <c r="X54" s="109" t="s">
        <v>151</v>
      </c>
      <c r="Y54" s="107">
        <f>SUM(H43:H54)</f>
        <v>969.96000000000015</v>
      </c>
      <c r="Z54" s="264">
        <f>R43+R46+R49+R52+T43</f>
        <v>969.96</v>
      </c>
    </row>
    <row r="55" spans="1:26" x14ac:dyDescent="0.3">
      <c r="A55" s="265">
        <v>1</v>
      </c>
      <c r="B55" s="192" t="s">
        <v>13</v>
      </c>
      <c r="C55" s="266">
        <v>2020</v>
      </c>
      <c r="D55" s="267">
        <v>31</v>
      </c>
      <c r="E55" s="192" t="s">
        <v>13</v>
      </c>
      <c r="F55" s="268">
        <v>2020</v>
      </c>
      <c r="G55" s="282"/>
      <c r="H55" s="190">
        <f>K55</f>
        <v>81.44</v>
      </c>
      <c r="I55" s="143" t="s">
        <v>148</v>
      </c>
      <c r="J55" s="143">
        <v>1746</v>
      </c>
      <c r="K55" s="143">
        <f>ROUND($H$8*J55/$J$7,2)</f>
        <v>81.44</v>
      </c>
      <c r="L55" s="269">
        <v>43831</v>
      </c>
      <c r="M55" s="190">
        <f>SUM(H55:H57)</f>
        <v>244.32</v>
      </c>
      <c r="N55" s="141">
        <f>(M55/M52)-1</f>
        <v>7.5467029568228039E-3</v>
      </c>
      <c r="O55" s="269">
        <v>43831</v>
      </c>
      <c r="P55" s="190" t="s">
        <v>179</v>
      </c>
      <c r="Q55" s="190">
        <f>M55</f>
        <v>244.32</v>
      </c>
      <c r="R55" s="190">
        <v>243.71</v>
      </c>
      <c r="S55" s="190">
        <f>R55-Q55</f>
        <v>-0.60999999999998522</v>
      </c>
      <c r="T55" s="271">
        <v>0.61</v>
      </c>
      <c r="U55" s="271">
        <v>0.61</v>
      </c>
      <c r="V55" s="271"/>
      <c r="W55" s="271"/>
      <c r="X55" s="271"/>
      <c r="Y55" s="271"/>
      <c r="Z55" s="272"/>
    </row>
    <row r="56" spans="1:26" x14ac:dyDescent="0.3">
      <c r="A56" s="251">
        <v>1</v>
      </c>
      <c r="B56" s="134" t="s">
        <v>14</v>
      </c>
      <c r="C56" s="252">
        <v>2020</v>
      </c>
      <c r="D56" s="253">
        <v>28</v>
      </c>
      <c r="E56" s="134" t="s">
        <v>14</v>
      </c>
      <c r="F56" s="252">
        <v>2020</v>
      </c>
      <c r="G56" s="136"/>
      <c r="H56" s="137">
        <f t="shared" si="3"/>
        <v>81.44</v>
      </c>
      <c r="I56" s="136"/>
      <c r="J56" s="136"/>
      <c r="K56" s="136"/>
      <c r="L56" s="254">
        <v>43862</v>
      </c>
      <c r="M56" s="137"/>
      <c r="N56" s="136"/>
      <c r="O56" s="254"/>
      <c r="P56" s="137"/>
      <c r="Q56" s="137"/>
      <c r="R56" s="137"/>
      <c r="S56" s="176"/>
      <c r="U56" s="249"/>
      <c r="V56" s="249"/>
      <c r="W56" s="249"/>
      <c r="X56" s="249"/>
      <c r="Y56" s="249"/>
      <c r="Z56" s="255"/>
    </row>
    <row r="57" spans="1:26" x14ac:dyDescent="0.3">
      <c r="A57" s="251">
        <v>1</v>
      </c>
      <c r="B57" s="134" t="s">
        <v>15</v>
      </c>
      <c r="C57" s="252">
        <v>2020</v>
      </c>
      <c r="D57" s="253">
        <v>31</v>
      </c>
      <c r="E57" s="134" t="s">
        <v>15</v>
      </c>
      <c r="F57" s="252">
        <v>2020</v>
      </c>
      <c r="G57" s="136"/>
      <c r="H57" s="137">
        <f t="shared" si="3"/>
        <v>81.44</v>
      </c>
      <c r="I57" s="136"/>
      <c r="J57" s="136"/>
      <c r="K57" s="136"/>
      <c r="L57" s="254">
        <v>43891</v>
      </c>
      <c r="M57" s="136"/>
      <c r="N57" s="136"/>
      <c r="O57" s="136"/>
      <c r="P57" s="136"/>
      <c r="Q57" s="136"/>
      <c r="R57" s="136"/>
      <c r="S57" s="136"/>
      <c r="U57" s="249"/>
      <c r="V57" s="249"/>
      <c r="W57" s="249"/>
      <c r="X57" s="249"/>
      <c r="Y57" s="249"/>
      <c r="Z57" s="255"/>
    </row>
    <row r="58" spans="1:26" x14ac:dyDescent="0.3">
      <c r="A58" s="251">
        <v>1</v>
      </c>
      <c r="B58" s="134" t="s">
        <v>16</v>
      </c>
      <c r="C58" s="252">
        <v>2020</v>
      </c>
      <c r="D58" s="253">
        <v>30</v>
      </c>
      <c r="E58" s="134" t="s">
        <v>16</v>
      </c>
      <c r="F58" s="252">
        <v>2020</v>
      </c>
      <c r="G58" s="136"/>
      <c r="H58" s="137">
        <f t="shared" si="3"/>
        <v>81.44</v>
      </c>
      <c r="I58" s="136"/>
      <c r="J58" s="136"/>
      <c r="K58" s="136"/>
      <c r="L58" s="254">
        <v>43922</v>
      </c>
      <c r="M58" s="137">
        <f>SUM(H58:H60)</f>
        <v>244.32</v>
      </c>
      <c r="N58" s="136"/>
      <c r="O58" s="136"/>
      <c r="P58" s="136" t="s">
        <v>141</v>
      </c>
      <c r="Q58" s="137">
        <f>M58</f>
        <v>244.32</v>
      </c>
      <c r="R58" s="136">
        <v>244.32</v>
      </c>
      <c r="S58" s="176">
        <f>R58-Q58</f>
        <v>0</v>
      </c>
      <c r="U58" s="249"/>
      <c r="V58" s="249"/>
      <c r="W58" s="249"/>
      <c r="X58" s="249"/>
      <c r="Y58" s="249"/>
      <c r="Z58" s="255"/>
    </row>
    <row r="59" spans="1:26" x14ac:dyDescent="0.3">
      <c r="A59" s="251">
        <v>1</v>
      </c>
      <c r="B59" s="134" t="s">
        <v>17</v>
      </c>
      <c r="C59" s="252">
        <v>2020</v>
      </c>
      <c r="D59" s="253">
        <v>31</v>
      </c>
      <c r="E59" s="134" t="s">
        <v>17</v>
      </c>
      <c r="F59" s="252">
        <v>2020</v>
      </c>
      <c r="G59" s="136"/>
      <c r="H59" s="137">
        <f t="shared" si="3"/>
        <v>81.44</v>
      </c>
      <c r="I59" s="136"/>
      <c r="J59" s="136"/>
      <c r="K59" s="136"/>
      <c r="L59" s="254">
        <v>43952</v>
      </c>
      <c r="M59" s="136"/>
      <c r="N59" s="136"/>
      <c r="O59" s="136"/>
      <c r="P59" s="136"/>
      <c r="Q59" s="136"/>
      <c r="R59" s="136"/>
      <c r="S59" s="136"/>
      <c r="U59" s="249"/>
      <c r="V59" s="249"/>
      <c r="W59" s="249"/>
      <c r="X59" s="249"/>
      <c r="Y59" s="249"/>
      <c r="Z59" s="255"/>
    </row>
    <row r="60" spans="1:26" x14ac:dyDescent="0.3">
      <c r="A60" s="251">
        <v>1</v>
      </c>
      <c r="B60" s="134" t="s">
        <v>6</v>
      </c>
      <c r="C60" s="252">
        <v>2020</v>
      </c>
      <c r="D60" s="253">
        <v>30</v>
      </c>
      <c r="E60" s="134" t="s">
        <v>6</v>
      </c>
      <c r="F60" s="252">
        <v>2020</v>
      </c>
      <c r="G60" s="136"/>
      <c r="H60" s="137">
        <f t="shared" si="3"/>
        <v>81.44</v>
      </c>
      <c r="I60" s="136"/>
      <c r="J60" s="136"/>
      <c r="K60" s="136"/>
      <c r="L60" s="254">
        <v>43983</v>
      </c>
      <c r="M60" s="136"/>
      <c r="N60" s="136"/>
      <c r="O60" s="136"/>
      <c r="P60" s="136"/>
      <c r="Q60" s="136"/>
      <c r="R60" s="136"/>
      <c r="S60" s="136"/>
      <c r="U60" s="249"/>
      <c r="V60" s="249"/>
      <c r="W60" s="249"/>
      <c r="X60" s="249"/>
      <c r="Y60" s="249"/>
      <c r="Z60" s="255"/>
    </row>
    <row r="61" spans="1:26" x14ac:dyDescent="0.3">
      <c r="A61" s="251">
        <v>1</v>
      </c>
      <c r="B61" s="134" t="s">
        <v>10</v>
      </c>
      <c r="C61" s="252">
        <v>2020</v>
      </c>
      <c r="D61" s="253">
        <v>31</v>
      </c>
      <c r="E61" s="134" t="s">
        <v>10</v>
      </c>
      <c r="F61" s="252">
        <v>2020</v>
      </c>
      <c r="G61" s="136"/>
      <c r="H61" s="137">
        <f t="shared" si="3"/>
        <v>81.44</v>
      </c>
      <c r="I61" s="136"/>
      <c r="J61" s="136"/>
      <c r="K61" s="136"/>
      <c r="L61" s="254">
        <v>44013</v>
      </c>
      <c r="M61" s="137">
        <f>SUM(H61:H63)</f>
        <v>244.32</v>
      </c>
      <c r="N61" s="136"/>
      <c r="O61" s="254"/>
      <c r="P61" s="136" t="s">
        <v>142</v>
      </c>
      <c r="Q61" s="137">
        <f>M61</f>
        <v>244.32</v>
      </c>
      <c r="R61" s="176">
        <v>244.32</v>
      </c>
      <c r="S61" s="176">
        <f>R61-Q61</f>
        <v>0</v>
      </c>
      <c r="T61" s="104"/>
      <c r="U61" s="249"/>
      <c r="V61" s="249"/>
      <c r="W61" s="249"/>
      <c r="X61" s="249"/>
      <c r="Y61" s="249"/>
      <c r="Z61" s="255"/>
    </row>
    <row r="62" spans="1:26" x14ac:dyDescent="0.3">
      <c r="A62" s="251">
        <v>1</v>
      </c>
      <c r="B62" s="134" t="s">
        <v>7</v>
      </c>
      <c r="C62" s="252">
        <v>2020</v>
      </c>
      <c r="D62" s="253">
        <v>31</v>
      </c>
      <c r="E62" s="134" t="s">
        <v>7</v>
      </c>
      <c r="F62" s="252">
        <v>2020</v>
      </c>
      <c r="G62" s="136"/>
      <c r="H62" s="137">
        <f t="shared" si="3"/>
        <v>81.44</v>
      </c>
      <c r="I62" s="136"/>
      <c r="J62" s="136"/>
      <c r="K62" s="136"/>
      <c r="L62" s="254">
        <v>44044</v>
      </c>
      <c r="M62" s="136"/>
      <c r="N62" s="136"/>
      <c r="O62" s="136"/>
      <c r="P62" s="136"/>
      <c r="Q62" s="136"/>
      <c r="R62" s="136"/>
      <c r="S62" s="136"/>
      <c r="T62" s="104"/>
      <c r="U62" s="249"/>
      <c r="V62" s="249"/>
      <c r="W62" s="249"/>
      <c r="X62" s="249"/>
      <c r="Y62" s="249"/>
      <c r="Z62" s="255"/>
    </row>
    <row r="63" spans="1:26" x14ac:dyDescent="0.3">
      <c r="A63" s="251">
        <v>1</v>
      </c>
      <c r="B63" s="134" t="s">
        <v>8</v>
      </c>
      <c r="C63" s="252">
        <v>2020</v>
      </c>
      <c r="D63" s="253">
        <v>30</v>
      </c>
      <c r="E63" s="134" t="s">
        <v>8</v>
      </c>
      <c r="F63" s="252">
        <v>2020</v>
      </c>
      <c r="G63" s="136"/>
      <c r="H63" s="137">
        <f t="shared" si="3"/>
        <v>81.44</v>
      </c>
      <c r="I63" s="136"/>
      <c r="J63" s="136"/>
      <c r="K63" s="136"/>
      <c r="L63" s="254">
        <v>44075</v>
      </c>
      <c r="M63" s="136"/>
      <c r="N63" s="136"/>
      <c r="O63" s="136"/>
      <c r="P63" s="136"/>
      <c r="Q63" s="136"/>
      <c r="R63" s="136"/>
      <c r="S63" s="136"/>
      <c r="T63" s="104"/>
      <c r="U63" s="249"/>
      <c r="V63" s="249"/>
      <c r="W63" s="249"/>
      <c r="X63" s="249"/>
      <c r="Y63" s="249"/>
      <c r="Z63" s="255"/>
    </row>
    <row r="64" spans="1:26" x14ac:dyDescent="0.3">
      <c r="A64" s="281">
        <v>1</v>
      </c>
      <c r="B64" s="152" t="s">
        <v>9</v>
      </c>
      <c r="C64" s="252">
        <v>2020</v>
      </c>
      <c r="D64" s="275">
        <v>31</v>
      </c>
      <c r="E64" s="152" t="s">
        <v>9</v>
      </c>
      <c r="F64" s="252">
        <v>2020</v>
      </c>
      <c r="G64" s="136"/>
      <c r="H64" s="137">
        <f t="shared" si="3"/>
        <v>81.44</v>
      </c>
      <c r="I64" s="177"/>
      <c r="J64" s="177"/>
      <c r="K64" s="177"/>
      <c r="L64" s="277">
        <v>44105</v>
      </c>
      <c r="M64" s="176">
        <f>SUM(H64:H66)</f>
        <v>244.32</v>
      </c>
      <c r="N64" s="151"/>
      <c r="O64" s="277"/>
      <c r="P64" s="177" t="s">
        <v>143</v>
      </c>
      <c r="Q64" s="176">
        <f>M64</f>
        <v>244.32</v>
      </c>
      <c r="R64" s="176"/>
      <c r="S64" s="176">
        <f>R64-Q64</f>
        <v>-244.32</v>
      </c>
      <c r="T64" s="104"/>
      <c r="U64" s="278"/>
      <c r="V64" s="278"/>
      <c r="W64" s="278"/>
      <c r="X64" s="249"/>
      <c r="Y64" s="249"/>
      <c r="Z64" s="255"/>
    </row>
    <row r="65" spans="1:26" x14ac:dyDescent="0.3">
      <c r="A65" s="251">
        <v>1</v>
      </c>
      <c r="B65" s="134" t="s">
        <v>11</v>
      </c>
      <c r="C65" s="252">
        <v>2020</v>
      </c>
      <c r="D65" s="253">
        <v>30</v>
      </c>
      <c r="E65" s="134" t="s">
        <v>11</v>
      </c>
      <c r="F65" s="252">
        <v>2020</v>
      </c>
      <c r="G65" s="136"/>
      <c r="H65" s="137">
        <f t="shared" si="3"/>
        <v>81.44</v>
      </c>
      <c r="I65" s="136"/>
      <c r="J65" s="136"/>
      <c r="K65" s="136"/>
      <c r="L65" s="254">
        <v>44136</v>
      </c>
      <c r="M65" s="136"/>
      <c r="N65" s="136"/>
      <c r="O65" s="136"/>
      <c r="P65" s="136"/>
      <c r="Q65" s="136"/>
      <c r="R65" s="136"/>
      <c r="S65" s="136"/>
      <c r="T65" s="104"/>
      <c r="U65" s="136"/>
      <c r="V65" s="136"/>
      <c r="W65" s="136"/>
      <c r="X65" s="249"/>
      <c r="Y65" s="249"/>
      <c r="Z65" s="255"/>
    </row>
    <row r="66" spans="1:26" ht="14.4" thickBot="1" x14ac:dyDescent="0.35">
      <c r="A66" s="257">
        <v>1</v>
      </c>
      <c r="B66" s="223" t="s">
        <v>12</v>
      </c>
      <c r="C66" s="258">
        <v>2020</v>
      </c>
      <c r="D66" s="259">
        <v>31</v>
      </c>
      <c r="E66" s="223" t="s">
        <v>12</v>
      </c>
      <c r="F66" s="279">
        <v>2020</v>
      </c>
      <c r="G66" s="259"/>
      <c r="H66" s="260">
        <f t="shared" si="3"/>
        <v>81.44</v>
      </c>
      <c r="I66" s="224"/>
      <c r="J66" s="224"/>
      <c r="K66" s="224"/>
      <c r="L66" s="261">
        <v>44166</v>
      </c>
      <c r="M66" s="224"/>
      <c r="N66" s="224"/>
      <c r="O66" s="224"/>
      <c r="P66" s="224"/>
      <c r="Q66" s="224"/>
      <c r="R66" s="224"/>
      <c r="S66" s="224"/>
      <c r="T66" s="224"/>
      <c r="U66" s="262">
        <f>U54+U55</f>
        <v>81.44</v>
      </c>
      <c r="V66" s="263"/>
      <c r="W66" s="263"/>
      <c r="X66" s="109" t="s">
        <v>185</v>
      </c>
      <c r="Y66" s="107">
        <f>SUM(H55:H66)</f>
        <v>977.2800000000002</v>
      </c>
      <c r="Z66" s="264">
        <f>R55+R58+R61+R64+T55</f>
        <v>732.95999999999992</v>
      </c>
    </row>
    <row r="68" spans="1:26" ht="14.4" thickBot="1" x14ac:dyDescent="0.35">
      <c r="P68" s="109" t="s">
        <v>170</v>
      </c>
      <c r="Q68" s="334">
        <f>SUM(Q7:Q42)</f>
        <v>2708.27</v>
      </c>
      <c r="R68" s="334">
        <f t="shared" ref="R68:S68" si="4">SUM(R7:R42)</f>
        <v>2708.27</v>
      </c>
      <c r="S68" s="334">
        <f t="shared" si="4"/>
        <v>0</v>
      </c>
      <c r="T68" s="181"/>
      <c r="U68" s="174"/>
      <c r="V68" s="174"/>
      <c r="W68" s="174"/>
      <c r="X68" s="333"/>
      <c r="Y68" s="334">
        <f t="shared" ref="Y68:Z68" si="5">SUM(Y7:Y42)</f>
        <v>2708.27</v>
      </c>
      <c r="Z68" s="334">
        <f t="shared" si="5"/>
        <v>2708.27</v>
      </c>
    </row>
    <row r="69" spans="1:26" x14ac:dyDescent="0.3">
      <c r="Q69" s="340"/>
      <c r="R69" s="334">
        <f>S68</f>
        <v>0</v>
      </c>
      <c r="S69" s="340"/>
      <c r="T69" s="181"/>
      <c r="U69" s="174"/>
      <c r="V69" s="174"/>
      <c r="W69" s="174"/>
      <c r="X69" s="333"/>
      <c r="Y69" s="334">
        <f>-Z68</f>
        <v>-2708.27</v>
      </c>
      <c r="Z69" s="341"/>
    </row>
    <row r="70" spans="1:26" x14ac:dyDescent="0.3">
      <c r="Q70" s="342">
        <f>Q68</f>
        <v>2708.27</v>
      </c>
      <c r="R70" s="342">
        <f>SUM(R68:R69)</f>
        <v>2708.27</v>
      </c>
      <c r="S70" s="342">
        <f>Q70-R70</f>
        <v>0</v>
      </c>
      <c r="T70" s="181"/>
      <c r="U70" s="174"/>
      <c r="V70" s="174"/>
      <c r="W70" s="174"/>
      <c r="X70" s="333"/>
      <c r="Y70" s="334">
        <f>Y68+Y69</f>
        <v>0</v>
      </c>
      <c r="Z70" s="341"/>
    </row>
    <row r="73" spans="1:26" s="65" customFormat="1" ht="18" x14ac:dyDescent="0.35">
      <c r="H73" s="427" t="s">
        <v>197</v>
      </c>
      <c r="I73" s="427"/>
      <c r="J73" s="427"/>
      <c r="K73" s="427"/>
      <c r="L73" s="427"/>
      <c r="M73" s="427"/>
      <c r="N73" s="427"/>
      <c r="O73" s="427"/>
      <c r="V73" s="111"/>
      <c r="W73" s="111"/>
      <c r="X73" s="188"/>
      <c r="Y73" s="188"/>
    </row>
    <row r="74" spans="1:26" s="65" customFormat="1" ht="14.4" x14ac:dyDescent="0.3">
      <c r="H74" s="420" t="s">
        <v>193</v>
      </c>
      <c r="I74" s="421"/>
      <c r="J74" s="389" t="s">
        <v>194</v>
      </c>
      <c r="K74" s="183" t="s">
        <v>199</v>
      </c>
      <c r="L74" s="389" t="s">
        <v>195</v>
      </c>
      <c r="M74" s="389" t="s">
        <v>200</v>
      </c>
      <c r="N74" s="389" t="s">
        <v>189</v>
      </c>
      <c r="O74" s="389" t="s">
        <v>198</v>
      </c>
      <c r="V74" s="111"/>
      <c r="W74" s="111"/>
      <c r="X74" s="188"/>
      <c r="Y74" s="188"/>
    </row>
    <row r="75" spans="1:26" s="66" customFormat="1" ht="15" thickBot="1" x14ac:dyDescent="0.35">
      <c r="A75" s="65"/>
      <c r="B75" s="65"/>
      <c r="C75" s="65"/>
      <c r="D75" s="65"/>
      <c r="E75" s="65"/>
      <c r="F75" s="65"/>
      <c r="G75" s="65"/>
      <c r="H75" s="389" t="s">
        <v>192</v>
      </c>
      <c r="I75" s="388" t="s">
        <v>191</v>
      </c>
      <c r="J75" s="390">
        <v>0.2</v>
      </c>
      <c r="K75" s="183"/>
      <c r="L75" s="389" t="s">
        <v>196</v>
      </c>
      <c r="N75" s="389" t="s">
        <v>190</v>
      </c>
      <c r="O75" s="389" t="s">
        <v>190</v>
      </c>
      <c r="P75" s="204"/>
      <c r="Q75" s="204"/>
      <c r="R75" s="395"/>
      <c r="S75" s="204"/>
      <c r="T75" s="204"/>
      <c r="U75" s="400"/>
      <c r="V75" s="386"/>
      <c r="W75" s="386"/>
      <c r="X75" s="315"/>
      <c r="Y75" s="391">
        <f>SUM(H63:H72)</f>
        <v>325.76</v>
      </c>
      <c r="Z75" s="222">
        <f>R63+R66+R69+R72+T63+T66+T69+T72</f>
        <v>0</v>
      </c>
    </row>
    <row r="76" spans="1:26" s="66" customFormat="1" ht="14.4" x14ac:dyDescent="0.3">
      <c r="A76" s="65"/>
      <c r="B76" s="65"/>
      <c r="C76" s="65"/>
      <c r="D76" s="65"/>
      <c r="E76" s="65"/>
      <c r="F76" s="65"/>
      <c r="G76" s="65"/>
      <c r="H76" s="389"/>
      <c r="I76" s="388"/>
      <c r="J76" s="390"/>
      <c r="K76" s="183"/>
      <c r="L76" s="388"/>
      <c r="N76" s="389"/>
      <c r="O76" s="65"/>
      <c r="P76" s="382"/>
      <c r="Q76" s="381"/>
      <c r="R76" s="383"/>
      <c r="S76" s="383"/>
      <c r="T76" s="381"/>
      <c r="U76" s="384"/>
      <c r="V76" s="385"/>
      <c r="W76" s="385"/>
      <c r="X76" s="385"/>
      <c r="Y76" s="392"/>
      <c r="Z76" s="84"/>
    </row>
    <row r="77" spans="1:26" s="66" customFormat="1" ht="14.4" x14ac:dyDescent="0.25">
      <c r="A77" s="204">
        <v>1</v>
      </c>
      <c r="B77" s="313" t="s">
        <v>10</v>
      </c>
      <c r="C77" s="398">
        <v>2020</v>
      </c>
      <c r="D77" s="204">
        <v>31</v>
      </c>
      <c r="E77" s="313" t="s">
        <v>10</v>
      </c>
      <c r="F77" s="398">
        <v>2020</v>
      </c>
      <c r="G77" s="204"/>
      <c r="H77" s="381">
        <v>81.44</v>
      </c>
      <c r="I77" s="204"/>
      <c r="J77" s="382"/>
      <c r="K77" s="183"/>
      <c r="L77" s="386"/>
      <c r="N77" s="381">
        <f t="shared" ref="N77:N82" si="6">SUM(H77:M77)</f>
        <v>81.44</v>
      </c>
      <c r="O77" s="399">
        <f>N77</f>
        <v>81.44</v>
      </c>
      <c r="P77" s="315"/>
      <c r="Q77" s="381"/>
      <c r="R77" s="394"/>
      <c r="S77" s="383"/>
      <c r="T77" s="204"/>
      <c r="U77" s="386"/>
      <c r="V77" s="125"/>
      <c r="W77" s="125"/>
      <c r="X77" s="385"/>
      <c r="Y77" s="392"/>
      <c r="Z77" s="84"/>
    </row>
    <row r="78" spans="1:26" s="66" customFormat="1" ht="14.4" x14ac:dyDescent="0.25">
      <c r="A78" s="204">
        <v>1</v>
      </c>
      <c r="B78" s="313" t="s">
        <v>7</v>
      </c>
      <c r="C78" s="398">
        <v>2020</v>
      </c>
      <c r="D78" s="204">
        <v>29</v>
      </c>
      <c r="E78" s="313" t="s">
        <v>7</v>
      </c>
      <c r="F78" s="398">
        <v>2020</v>
      </c>
      <c r="G78" s="204"/>
      <c r="H78" s="381">
        <v>81.44</v>
      </c>
      <c r="I78" s="204"/>
      <c r="J78" s="204"/>
      <c r="K78" s="183"/>
      <c r="L78" s="386"/>
      <c r="N78" s="381">
        <f t="shared" si="6"/>
        <v>81.44</v>
      </c>
      <c r="O78" s="399">
        <f t="shared" ref="O78:O82" si="7">O77+N78</f>
        <v>162.88</v>
      </c>
      <c r="P78" s="382"/>
      <c r="Q78" s="381"/>
      <c r="R78" s="383"/>
      <c r="S78" s="383"/>
      <c r="T78" s="381"/>
      <c r="U78" s="384"/>
      <c r="V78" s="385"/>
      <c r="W78" s="385"/>
      <c r="X78" s="385"/>
      <c r="Y78" s="392"/>
      <c r="Z78" s="84"/>
    </row>
    <row r="79" spans="1:26" s="66" customFormat="1" ht="14.4" x14ac:dyDescent="0.25">
      <c r="A79" s="204">
        <v>1</v>
      </c>
      <c r="B79" s="313" t="s">
        <v>8</v>
      </c>
      <c r="C79" s="398">
        <v>2020</v>
      </c>
      <c r="D79" s="204">
        <v>30</v>
      </c>
      <c r="E79" s="313" t="s">
        <v>8</v>
      </c>
      <c r="F79" s="398">
        <v>2020</v>
      </c>
      <c r="G79" s="204"/>
      <c r="H79" s="381">
        <v>81.44</v>
      </c>
      <c r="I79" s="204"/>
      <c r="J79" s="204"/>
      <c r="K79" s="183"/>
      <c r="L79" s="386"/>
      <c r="N79" s="381">
        <f t="shared" si="6"/>
        <v>81.44</v>
      </c>
      <c r="O79" s="401">
        <f t="shared" si="7"/>
        <v>244.32</v>
      </c>
      <c r="P79" s="315"/>
      <c r="Q79" s="381"/>
      <c r="R79" s="393"/>
      <c r="S79" s="383"/>
      <c r="T79" s="204"/>
      <c r="U79" s="386"/>
      <c r="V79" s="385"/>
      <c r="W79" s="385"/>
      <c r="X79" s="385"/>
      <c r="Y79" s="392"/>
      <c r="Z79" s="84"/>
    </row>
    <row r="80" spans="1:26" s="66" customFormat="1" ht="14.4" x14ac:dyDescent="0.25">
      <c r="A80" s="204">
        <v>1</v>
      </c>
      <c r="B80" s="313" t="s">
        <v>9</v>
      </c>
      <c r="C80" s="398">
        <v>2020</v>
      </c>
      <c r="D80" s="204">
        <v>31</v>
      </c>
      <c r="E80" s="313" t="s">
        <v>9</v>
      </c>
      <c r="F80" s="398">
        <v>2020</v>
      </c>
      <c r="G80" s="204"/>
      <c r="H80" s="381"/>
      <c r="I80" s="204"/>
      <c r="J80" s="382"/>
      <c r="K80" s="183"/>
      <c r="L80" s="386"/>
      <c r="N80" s="381">
        <f t="shared" si="6"/>
        <v>0</v>
      </c>
      <c r="O80" s="399">
        <f t="shared" si="7"/>
        <v>244.32</v>
      </c>
      <c r="P80" s="315"/>
      <c r="Q80" s="381"/>
      <c r="R80" s="394"/>
      <c r="S80" s="383"/>
      <c r="T80" s="204"/>
      <c r="U80" s="386"/>
      <c r="V80" s="125"/>
      <c r="W80" s="125"/>
      <c r="X80" s="385"/>
      <c r="Y80" s="392"/>
      <c r="Z80" s="84"/>
    </row>
    <row r="81" spans="1:26" s="66" customFormat="1" ht="14.4" x14ac:dyDescent="0.25">
      <c r="A81" s="204">
        <v>1</v>
      </c>
      <c r="B81" s="313" t="s">
        <v>11</v>
      </c>
      <c r="C81" s="398">
        <v>2020</v>
      </c>
      <c r="D81" s="204">
        <v>30</v>
      </c>
      <c r="E81" s="313" t="s">
        <v>11</v>
      </c>
      <c r="F81" s="398">
        <v>2020</v>
      </c>
      <c r="G81" s="204"/>
      <c r="H81" s="381"/>
      <c r="I81" s="204"/>
      <c r="J81" s="204"/>
      <c r="K81" s="183"/>
      <c r="L81" s="386"/>
      <c r="M81" s="396"/>
      <c r="N81" s="381">
        <f t="shared" si="6"/>
        <v>0</v>
      </c>
      <c r="O81" s="399">
        <f t="shared" si="7"/>
        <v>244.32</v>
      </c>
      <c r="P81" s="315"/>
      <c r="Q81" s="381"/>
      <c r="R81" s="393"/>
      <c r="S81" s="383"/>
      <c r="T81" s="204"/>
      <c r="U81" s="386"/>
      <c r="V81" s="385"/>
      <c r="W81" s="385"/>
      <c r="X81" s="385"/>
      <c r="Y81" s="392"/>
      <c r="Z81" s="84"/>
    </row>
    <row r="82" spans="1:26" s="65" customFormat="1" ht="14.4" x14ac:dyDescent="0.3">
      <c r="A82" s="204">
        <v>1</v>
      </c>
      <c r="B82" s="313" t="s">
        <v>12</v>
      </c>
      <c r="C82" s="398">
        <v>2020</v>
      </c>
      <c r="D82" s="204">
        <v>31</v>
      </c>
      <c r="E82" s="313" t="s">
        <v>12</v>
      </c>
      <c r="F82" s="398">
        <v>2020</v>
      </c>
      <c r="G82" s="204"/>
      <c r="H82" s="381"/>
      <c r="I82" s="204"/>
      <c r="J82" s="204"/>
      <c r="K82" s="183"/>
      <c r="L82" s="386"/>
      <c r="M82" s="66"/>
      <c r="N82" s="381">
        <f t="shared" si="6"/>
        <v>0</v>
      </c>
      <c r="O82" s="399">
        <f t="shared" si="7"/>
        <v>244.32</v>
      </c>
      <c r="P82" s="388"/>
      <c r="R82" s="193"/>
      <c r="V82" s="111"/>
      <c r="W82" s="111"/>
      <c r="X82" s="188"/>
      <c r="Y82" s="188"/>
    </row>
  </sheetData>
  <mergeCells count="6">
    <mergeCell ref="H74:I74"/>
    <mergeCell ref="A5:C5"/>
    <mergeCell ref="D5:F5"/>
    <mergeCell ref="Q5:R5"/>
    <mergeCell ref="A6:G6"/>
    <mergeCell ref="H73:O73"/>
  </mergeCells>
  <pageMargins left="0.19685039370078741" right="0.11811023622047245" top="0.74803149606299213" bottom="0.74803149606299213" header="0.31496062992125984" footer="0.31496062992125984"/>
  <pageSetup paperSize="8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3"/>
  <sheetViews>
    <sheetView topLeftCell="A6" workbookViewId="0">
      <pane ySplit="1368" topLeftCell="A10" activePane="bottomLeft"/>
      <selection activeCell="W3" sqref="W3"/>
      <selection pane="bottomLeft" activeCell="V26" sqref="V26"/>
    </sheetView>
  </sheetViews>
  <sheetFormatPr baseColWidth="10" defaultColWidth="11.5546875" defaultRowHeight="14.4" x14ac:dyDescent="0.3"/>
  <cols>
    <col min="1" max="2" width="3" style="111" bestFit="1" customWidth="1"/>
    <col min="3" max="3" width="5" style="111" bestFit="1" customWidth="1"/>
    <col min="4" max="5" width="3" style="111" bestFit="1" customWidth="1"/>
    <col min="6" max="6" width="5" style="111" bestFit="1" customWidth="1"/>
    <col min="7" max="7" width="2.5546875" style="111" customWidth="1"/>
    <col min="8" max="8" width="9.6640625" style="111" bestFit="1" customWidth="1"/>
    <col min="9" max="9" width="7" style="111" customWidth="1"/>
    <col min="10" max="10" width="9.6640625" style="111" customWidth="1"/>
    <col min="11" max="11" width="8.6640625" style="111" customWidth="1"/>
    <col min="12" max="13" width="11.5546875" style="111"/>
    <col min="14" max="14" width="9" style="111" customWidth="1"/>
    <col min="15" max="15" width="10.5546875" style="111" customWidth="1"/>
    <col min="16" max="16" width="21.5546875" style="111" bestFit="1" customWidth="1"/>
    <col min="17" max="17" width="11.5546875" style="111"/>
    <col min="18" max="19" width="9.6640625" style="111" customWidth="1"/>
    <col min="20" max="20" width="9.6640625" style="65" customWidth="1"/>
    <col min="21" max="21" width="9.6640625" style="111" customWidth="1"/>
    <col min="22" max="22" width="9.33203125" style="111" customWidth="1"/>
    <col min="23" max="23" width="10.44140625" style="111" customWidth="1"/>
    <col min="24" max="24" width="21.5546875" style="188" bestFit="1" customWidth="1"/>
    <col min="25" max="25" width="11.5546875" style="188"/>
    <col min="26" max="16384" width="11.5546875" style="111"/>
  </cols>
  <sheetData>
    <row r="1" spans="1:26" customFormat="1" ht="13.2" x14ac:dyDescent="0.25">
      <c r="B1" s="22" t="s">
        <v>129</v>
      </c>
      <c r="H1" s="7"/>
      <c r="I1" s="180"/>
      <c r="J1" s="180"/>
      <c r="K1" s="180"/>
      <c r="L1" s="7"/>
      <c r="N1" s="7"/>
      <c r="O1" s="9"/>
      <c r="S1" s="9"/>
      <c r="X1" s="186"/>
      <c r="Y1" s="186"/>
    </row>
    <row r="2" spans="1:26" customFormat="1" ht="13.2" x14ac:dyDescent="0.25">
      <c r="B2" s="22" t="s">
        <v>126</v>
      </c>
      <c r="H2" s="7"/>
      <c r="I2" s="180"/>
      <c r="J2" s="180"/>
      <c r="K2" s="180"/>
      <c r="L2" s="7"/>
      <c r="N2" s="7"/>
      <c r="O2" s="9"/>
      <c r="S2" s="9"/>
      <c r="X2" s="186"/>
      <c r="Y2" s="186"/>
    </row>
    <row r="3" spans="1:26" x14ac:dyDescent="0.3">
      <c r="B3" s="174" t="s">
        <v>147</v>
      </c>
      <c r="C3" s="174"/>
      <c r="D3" s="174"/>
      <c r="E3" s="174"/>
      <c r="F3" s="174"/>
      <c r="G3" s="174"/>
      <c r="H3" s="174"/>
      <c r="I3" s="174"/>
      <c r="J3" s="174"/>
      <c r="K3" s="174"/>
    </row>
    <row r="5" spans="1:26" ht="15" thickBot="1" x14ac:dyDescent="0.35">
      <c r="A5" s="415"/>
      <c r="B5" s="415"/>
      <c r="C5" s="415"/>
      <c r="D5" s="415"/>
      <c r="E5" s="415"/>
      <c r="F5" s="415"/>
      <c r="G5" s="172"/>
      <c r="H5" s="173"/>
      <c r="I5" s="179"/>
      <c r="J5" s="179"/>
      <c r="K5" s="173"/>
      <c r="L5" s="179"/>
      <c r="M5" s="173"/>
      <c r="N5" s="170"/>
      <c r="O5" s="179"/>
      <c r="P5" s="172"/>
      <c r="Q5" s="416" t="s">
        <v>5</v>
      </c>
      <c r="R5" s="415"/>
      <c r="S5" s="170"/>
      <c r="T5" s="70"/>
      <c r="U5" s="170"/>
      <c r="V5" s="170"/>
      <c r="W5" s="170"/>
    </row>
    <row r="6" spans="1:26" ht="43.8" thickBot="1" x14ac:dyDescent="0.35">
      <c r="A6" s="417" t="s">
        <v>172</v>
      </c>
      <c r="B6" s="434"/>
      <c r="C6" s="434"/>
      <c r="D6" s="434"/>
      <c r="E6" s="434"/>
      <c r="F6" s="434"/>
      <c r="G6" s="435"/>
      <c r="H6" s="166" t="s">
        <v>1</v>
      </c>
      <c r="I6" s="167" t="s">
        <v>2</v>
      </c>
      <c r="J6" s="167" t="s">
        <v>3</v>
      </c>
      <c r="K6" s="164" t="s">
        <v>62</v>
      </c>
      <c r="L6" s="167" t="s">
        <v>0</v>
      </c>
      <c r="M6" s="169" t="s">
        <v>27</v>
      </c>
      <c r="N6" s="169" t="s">
        <v>61</v>
      </c>
      <c r="O6" s="168" t="s">
        <v>4</v>
      </c>
      <c r="P6" s="167" t="s">
        <v>76</v>
      </c>
      <c r="Q6" s="79" t="s">
        <v>83</v>
      </c>
      <c r="R6" s="78" t="s">
        <v>82</v>
      </c>
      <c r="S6" s="165" t="s">
        <v>96</v>
      </c>
      <c r="T6" s="78" t="s">
        <v>95</v>
      </c>
      <c r="U6" s="166" t="s">
        <v>116</v>
      </c>
      <c r="V6" s="165" t="s">
        <v>117</v>
      </c>
      <c r="W6" s="164" t="s">
        <v>137</v>
      </c>
      <c r="X6" s="187" t="s">
        <v>75</v>
      </c>
      <c r="Y6" s="219" t="s">
        <v>164</v>
      </c>
      <c r="Z6" s="220" t="s">
        <v>165</v>
      </c>
    </row>
    <row r="7" spans="1:26" x14ac:dyDescent="0.3">
      <c r="A7" s="163">
        <v>22</v>
      </c>
      <c r="B7" s="161" t="s">
        <v>13</v>
      </c>
      <c r="C7" s="162">
        <v>2019</v>
      </c>
      <c r="D7" s="159">
        <v>31</v>
      </c>
      <c r="E7" s="161" t="s">
        <v>13</v>
      </c>
      <c r="F7" s="160">
        <v>2019</v>
      </c>
      <c r="G7" s="159"/>
      <c r="H7" s="154">
        <f>H8*10/31</f>
        <v>24.838709677419356</v>
      </c>
      <c r="I7" s="157" t="s">
        <v>132</v>
      </c>
      <c r="J7" s="153">
        <v>1733</v>
      </c>
      <c r="K7" s="153"/>
      <c r="L7" s="158">
        <v>43487</v>
      </c>
      <c r="M7" s="122">
        <f>SUM(H7:H9)</f>
        <v>178.83870967741936</v>
      </c>
      <c r="N7" s="153"/>
      <c r="O7" s="158">
        <v>43852</v>
      </c>
      <c r="P7" s="157" t="s">
        <v>149</v>
      </c>
      <c r="Q7" s="154">
        <f>SUM(H7:H9)</f>
        <v>178.83870967741936</v>
      </c>
      <c r="R7" s="156">
        <v>178.84</v>
      </c>
      <c r="S7" s="155">
        <f>R7-Q7</f>
        <v>1.2903225806439877E-3</v>
      </c>
      <c r="T7" s="93"/>
      <c r="U7" s="194">
        <v>77</v>
      </c>
      <c r="V7" s="153"/>
      <c r="W7" s="153"/>
      <c r="X7" s="132"/>
      <c r="Y7" s="132"/>
      <c r="Z7" s="227"/>
    </row>
    <row r="8" spans="1:26" x14ac:dyDescent="0.3">
      <c r="A8" s="126">
        <v>1</v>
      </c>
      <c r="B8" s="124" t="s">
        <v>14</v>
      </c>
      <c r="C8" s="123">
        <v>2019</v>
      </c>
      <c r="D8" s="125">
        <v>28</v>
      </c>
      <c r="E8" s="124" t="s">
        <v>14</v>
      </c>
      <c r="F8" s="123">
        <v>2019</v>
      </c>
      <c r="G8" s="120"/>
      <c r="H8" s="122">
        <v>77</v>
      </c>
      <c r="I8" s="120"/>
      <c r="J8" s="120"/>
      <c r="K8" s="120"/>
      <c r="L8" s="121">
        <v>43497</v>
      </c>
      <c r="M8" s="122"/>
      <c r="N8" s="120"/>
      <c r="O8" s="121"/>
      <c r="P8" s="137"/>
      <c r="Q8" s="122"/>
      <c r="R8" s="122"/>
      <c r="S8" s="135"/>
      <c r="T8" s="94"/>
      <c r="U8" s="132"/>
      <c r="V8" s="132"/>
      <c r="W8" s="132"/>
      <c r="X8" s="132"/>
      <c r="Y8" s="132"/>
      <c r="Z8" s="228"/>
    </row>
    <row r="9" spans="1:26" x14ac:dyDescent="0.3">
      <c r="A9" s="126">
        <v>1</v>
      </c>
      <c r="B9" s="124" t="s">
        <v>15</v>
      </c>
      <c r="C9" s="123">
        <v>2019</v>
      </c>
      <c r="D9" s="125">
        <v>31</v>
      </c>
      <c r="E9" s="124" t="s">
        <v>15</v>
      </c>
      <c r="F9" s="123">
        <v>2019</v>
      </c>
      <c r="G9" s="120"/>
      <c r="H9" s="122">
        <f t="shared" ref="H9:H18" si="0">H8</f>
        <v>77</v>
      </c>
      <c r="I9" s="120"/>
      <c r="J9" s="120"/>
      <c r="K9" s="120"/>
      <c r="L9" s="121">
        <v>43525</v>
      </c>
      <c r="M9" s="120"/>
      <c r="N9" s="120"/>
      <c r="O9" s="120"/>
      <c r="P9" s="120"/>
      <c r="Q9" s="120"/>
      <c r="R9" s="120"/>
      <c r="S9" s="120"/>
      <c r="T9" s="94"/>
      <c r="U9" s="132"/>
      <c r="V9" s="132"/>
      <c r="W9" s="132"/>
      <c r="X9" s="132"/>
      <c r="Y9" s="132"/>
      <c r="Z9" s="228"/>
    </row>
    <row r="10" spans="1:26" x14ac:dyDescent="0.3">
      <c r="A10" s="126">
        <v>1</v>
      </c>
      <c r="B10" s="124" t="s">
        <v>16</v>
      </c>
      <c r="C10" s="123">
        <v>2019</v>
      </c>
      <c r="D10" s="125">
        <v>30</v>
      </c>
      <c r="E10" s="124" t="s">
        <v>16</v>
      </c>
      <c r="F10" s="123">
        <v>2019</v>
      </c>
      <c r="G10" s="120"/>
      <c r="H10" s="122">
        <f t="shared" si="0"/>
        <v>77</v>
      </c>
      <c r="I10" s="120"/>
      <c r="J10" s="120"/>
      <c r="K10" s="120"/>
      <c r="L10" s="121">
        <v>43556</v>
      </c>
      <c r="M10" s="122">
        <f>SUM(H10:H12)</f>
        <v>231</v>
      </c>
      <c r="N10" s="120"/>
      <c r="O10" s="120"/>
      <c r="P10" s="136" t="s">
        <v>121</v>
      </c>
      <c r="Q10" s="122">
        <f>M10</f>
        <v>231</v>
      </c>
      <c r="R10" s="122">
        <v>231</v>
      </c>
      <c r="S10" s="135">
        <f>R10-Q10</f>
        <v>0</v>
      </c>
      <c r="T10" s="94"/>
      <c r="U10" s="132"/>
      <c r="V10" s="132"/>
      <c r="W10" s="132"/>
      <c r="X10" s="132"/>
      <c r="Y10" s="132"/>
      <c r="Z10" s="228"/>
    </row>
    <row r="11" spans="1:26" x14ac:dyDescent="0.3">
      <c r="A11" s="126">
        <v>1</v>
      </c>
      <c r="B11" s="124" t="s">
        <v>17</v>
      </c>
      <c r="C11" s="123">
        <v>2019</v>
      </c>
      <c r="D11" s="125">
        <v>31</v>
      </c>
      <c r="E11" s="124" t="s">
        <v>17</v>
      </c>
      <c r="F11" s="123">
        <v>2019</v>
      </c>
      <c r="G11" s="120"/>
      <c r="H11" s="122">
        <f t="shared" si="0"/>
        <v>77</v>
      </c>
      <c r="I11" s="120"/>
      <c r="J11" s="120"/>
      <c r="K11" s="120"/>
      <c r="L11" s="121">
        <v>43586</v>
      </c>
      <c r="M11" s="120"/>
      <c r="N11" s="120"/>
      <c r="O11" s="120"/>
      <c r="P11" s="120"/>
      <c r="Q11" s="120"/>
      <c r="R11" s="120"/>
      <c r="S11" s="120"/>
      <c r="T11" s="94"/>
      <c r="U11" s="132"/>
      <c r="V11" s="132"/>
      <c r="W11" s="132"/>
      <c r="X11" s="286"/>
      <c r="Y11" s="189"/>
      <c r="Z11" s="228"/>
    </row>
    <row r="12" spans="1:26" x14ac:dyDescent="0.3">
      <c r="A12" s="131">
        <v>1</v>
      </c>
      <c r="B12" s="175" t="s">
        <v>6</v>
      </c>
      <c r="C12" s="130">
        <v>2019</v>
      </c>
      <c r="D12" s="129">
        <v>30</v>
      </c>
      <c r="E12" s="175" t="s">
        <v>6</v>
      </c>
      <c r="F12" s="128">
        <v>2019</v>
      </c>
      <c r="G12" s="129"/>
      <c r="H12" s="122">
        <f t="shared" si="0"/>
        <v>77</v>
      </c>
      <c r="I12" s="177"/>
      <c r="J12" s="149"/>
      <c r="K12" s="149"/>
      <c r="L12" s="150">
        <v>43617</v>
      </c>
      <c r="M12" s="122"/>
      <c r="N12" s="151"/>
      <c r="O12" s="150"/>
      <c r="P12" s="176"/>
      <c r="Q12" s="135"/>
      <c r="R12" s="135"/>
      <c r="S12" s="135"/>
      <c r="T12" s="94"/>
      <c r="U12" s="178"/>
      <c r="V12" s="127"/>
      <c r="W12" s="127"/>
      <c r="X12" s="132"/>
      <c r="Y12" s="132"/>
      <c r="Z12" s="228"/>
    </row>
    <row r="13" spans="1:26" x14ac:dyDescent="0.3">
      <c r="A13" s="126">
        <v>1</v>
      </c>
      <c r="B13" s="124" t="s">
        <v>10</v>
      </c>
      <c r="C13" s="123">
        <v>2019</v>
      </c>
      <c r="D13" s="125">
        <v>31</v>
      </c>
      <c r="E13" s="124" t="s">
        <v>10</v>
      </c>
      <c r="F13" s="123">
        <v>2019</v>
      </c>
      <c r="G13" s="120"/>
      <c r="H13" s="122">
        <f t="shared" si="0"/>
        <v>77</v>
      </c>
      <c r="I13" s="120"/>
      <c r="J13" s="120"/>
      <c r="K13" s="120"/>
      <c r="L13" s="121">
        <v>43647</v>
      </c>
      <c r="M13" s="122">
        <f>SUM(H13:H15)</f>
        <v>231</v>
      </c>
      <c r="N13" s="120"/>
      <c r="O13" s="121"/>
      <c r="P13" s="137" t="s">
        <v>120</v>
      </c>
      <c r="Q13" s="122">
        <f>M13</f>
        <v>231</v>
      </c>
      <c r="R13" s="122">
        <v>231</v>
      </c>
      <c r="S13" s="135">
        <f>R13-Q13</f>
        <v>0</v>
      </c>
      <c r="T13" s="94"/>
      <c r="U13" s="132"/>
      <c r="V13" s="132"/>
      <c r="W13" s="132"/>
      <c r="X13" s="286"/>
      <c r="Y13" s="189"/>
      <c r="Z13" s="228"/>
    </row>
    <row r="14" spans="1:26" x14ac:dyDescent="0.3">
      <c r="A14" s="126">
        <v>1</v>
      </c>
      <c r="B14" s="124" t="s">
        <v>7</v>
      </c>
      <c r="C14" s="123">
        <v>2019</v>
      </c>
      <c r="D14" s="125">
        <v>31</v>
      </c>
      <c r="E14" s="124" t="s">
        <v>7</v>
      </c>
      <c r="F14" s="123">
        <v>2019</v>
      </c>
      <c r="G14" s="120"/>
      <c r="H14" s="122">
        <f t="shared" si="0"/>
        <v>77</v>
      </c>
      <c r="I14" s="120"/>
      <c r="J14" s="120"/>
      <c r="K14" s="120"/>
      <c r="L14" s="121">
        <v>43678</v>
      </c>
      <c r="M14" s="120"/>
      <c r="N14" s="120"/>
      <c r="O14" s="120"/>
      <c r="P14" s="120"/>
      <c r="Q14" s="120"/>
      <c r="R14" s="120"/>
      <c r="S14" s="120"/>
      <c r="T14" s="94"/>
      <c r="U14" s="132"/>
      <c r="V14" s="132"/>
      <c r="W14" s="132"/>
      <c r="X14" s="132"/>
      <c r="Y14" s="132"/>
      <c r="Z14" s="228"/>
    </row>
    <row r="15" spans="1:26" x14ac:dyDescent="0.3">
      <c r="A15" s="126">
        <v>1</v>
      </c>
      <c r="B15" s="124" t="s">
        <v>8</v>
      </c>
      <c r="C15" s="123">
        <v>2019</v>
      </c>
      <c r="D15" s="125">
        <v>30</v>
      </c>
      <c r="E15" s="124" t="s">
        <v>8</v>
      </c>
      <c r="F15" s="123">
        <v>2019</v>
      </c>
      <c r="G15" s="120"/>
      <c r="H15" s="122">
        <f t="shared" si="0"/>
        <v>77</v>
      </c>
      <c r="I15" s="120"/>
      <c r="J15" s="120"/>
      <c r="K15" s="120"/>
      <c r="L15" s="121">
        <v>43709</v>
      </c>
      <c r="M15" s="122"/>
      <c r="N15" s="120"/>
      <c r="O15" s="120"/>
      <c r="P15" s="136"/>
      <c r="Q15" s="122"/>
      <c r="R15" s="122"/>
      <c r="S15" s="135"/>
      <c r="T15" s="94"/>
      <c r="U15" s="132"/>
      <c r="V15" s="132"/>
      <c r="W15" s="132"/>
      <c r="X15" s="132"/>
      <c r="Y15" s="132"/>
      <c r="Z15" s="228"/>
    </row>
    <row r="16" spans="1:26" x14ac:dyDescent="0.3">
      <c r="A16" s="126">
        <v>1</v>
      </c>
      <c r="B16" s="124" t="s">
        <v>9</v>
      </c>
      <c r="C16" s="123">
        <v>2019</v>
      </c>
      <c r="D16" s="125">
        <v>31</v>
      </c>
      <c r="E16" s="124" t="s">
        <v>9</v>
      </c>
      <c r="F16" s="123">
        <v>2019</v>
      </c>
      <c r="G16" s="120"/>
      <c r="H16" s="122">
        <f t="shared" si="0"/>
        <v>77</v>
      </c>
      <c r="I16" s="120"/>
      <c r="J16" s="120"/>
      <c r="K16" s="120"/>
      <c r="L16" s="121">
        <v>43739</v>
      </c>
      <c r="M16" s="122">
        <f>SUM(H16:H18)</f>
        <v>231</v>
      </c>
      <c r="N16" s="120"/>
      <c r="O16" s="120"/>
      <c r="P16" s="120" t="s">
        <v>131</v>
      </c>
      <c r="Q16" s="122">
        <f>M16</f>
        <v>231</v>
      </c>
      <c r="R16" s="122">
        <v>231</v>
      </c>
      <c r="S16" s="135">
        <f>R16-Q16</f>
        <v>0</v>
      </c>
      <c r="T16" s="94"/>
      <c r="U16" s="132"/>
      <c r="V16" s="132"/>
      <c r="W16" s="132"/>
      <c r="X16" s="132"/>
      <c r="Y16" s="132"/>
      <c r="Z16" s="228"/>
    </row>
    <row r="17" spans="1:26" x14ac:dyDescent="0.3">
      <c r="A17" s="126">
        <v>1</v>
      </c>
      <c r="B17" s="124" t="s">
        <v>11</v>
      </c>
      <c r="C17" s="123">
        <v>2019</v>
      </c>
      <c r="D17" s="125">
        <v>30</v>
      </c>
      <c r="E17" s="124" t="s">
        <v>11</v>
      </c>
      <c r="F17" s="123">
        <v>2019</v>
      </c>
      <c r="G17" s="120"/>
      <c r="H17" s="122">
        <f t="shared" si="0"/>
        <v>77</v>
      </c>
      <c r="I17" s="120"/>
      <c r="J17" s="120"/>
      <c r="K17" s="120"/>
      <c r="L17" s="121">
        <v>43770</v>
      </c>
      <c r="M17" s="120"/>
      <c r="N17" s="120"/>
      <c r="O17" s="120"/>
      <c r="P17" s="120"/>
      <c r="Q17" s="120"/>
      <c r="R17" s="120"/>
      <c r="S17" s="120"/>
      <c r="T17" s="94"/>
      <c r="U17" s="132"/>
      <c r="V17" s="132"/>
      <c r="W17" s="132"/>
      <c r="X17" s="132"/>
      <c r="Y17" s="132"/>
      <c r="Z17" s="228"/>
    </row>
    <row r="18" spans="1:26" ht="15" thickBot="1" x14ac:dyDescent="0.35">
      <c r="A18" s="119">
        <v>1</v>
      </c>
      <c r="B18" s="117" t="s">
        <v>12</v>
      </c>
      <c r="C18" s="116">
        <v>2019</v>
      </c>
      <c r="D18" s="118">
        <v>31</v>
      </c>
      <c r="E18" s="223" t="s">
        <v>12</v>
      </c>
      <c r="F18" s="116">
        <v>2019</v>
      </c>
      <c r="G18" s="113"/>
      <c r="H18" s="115">
        <f t="shared" si="0"/>
        <v>77</v>
      </c>
      <c r="I18" s="113"/>
      <c r="J18" s="113"/>
      <c r="K18" s="113"/>
      <c r="L18" s="114">
        <v>43800</v>
      </c>
      <c r="M18" s="115"/>
      <c r="N18" s="113"/>
      <c r="O18" s="114"/>
      <c r="P18" s="224"/>
      <c r="Q18" s="115"/>
      <c r="R18" s="115"/>
      <c r="S18" s="225"/>
      <c r="T18" s="95"/>
      <c r="U18" s="365">
        <v>77</v>
      </c>
      <c r="V18" s="112"/>
      <c r="W18" s="112"/>
      <c r="X18" s="109" t="s">
        <v>156</v>
      </c>
      <c r="Y18" s="108">
        <f>SUM(H7:H18)</f>
        <v>871.83870967741939</v>
      </c>
      <c r="Z18" s="108">
        <f>R7+R10+R13+R16+T7+T10+T13+T16</f>
        <v>871.84</v>
      </c>
    </row>
    <row r="19" spans="1:26" x14ac:dyDescent="0.3">
      <c r="A19" s="126">
        <v>1</v>
      </c>
      <c r="B19" s="124" t="s">
        <v>13</v>
      </c>
      <c r="C19" s="123">
        <v>2020</v>
      </c>
      <c r="D19" s="125">
        <v>21</v>
      </c>
      <c r="E19" s="134" t="s">
        <v>13</v>
      </c>
      <c r="F19" s="123">
        <v>2020</v>
      </c>
      <c r="G19" s="120"/>
      <c r="H19" s="122">
        <f>ROUND(H18*21/31,2)</f>
        <v>52.16</v>
      </c>
      <c r="I19" s="120"/>
      <c r="J19" s="120"/>
      <c r="K19" s="120"/>
      <c r="L19" s="121">
        <v>43831</v>
      </c>
      <c r="M19" s="122">
        <f>SUM(H19:H22)</f>
        <v>232.34999999999997</v>
      </c>
      <c r="N19" s="120"/>
      <c r="O19" s="120"/>
      <c r="P19" s="120" t="s">
        <v>145</v>
      </c>
      <c r="Q19" s="122">
        <f>M19</f>
        <v>232.34999999999997</v>
      </c>
      <c r="R19" s="120">
        <v>232.16</v>
      </c>
      <c r="S19" s="135">
        <f>R19-Q19</f>
        <v>-0.1899999999999693</v>
      </c>
      <c r="T19" s="120">
        <v>0.19</v>
      </c>
      <c r="U19" s="375"/>
      <c r="V19" s="132"/>
      <c r="W19" s="132"/>
      <c r="X19" s="132"/>
      <c r="Y19" s="132"/>
      <c r="Z19" s="228"/>
    </row>
    <row r="20" spans="1:26" x14ac:dyDescent="0.3">
      <c r="A20" s="148">
        <v>22</v>
      </c>
      <c r="B20" s="145" t="s">
        <v>13</v>
      </c>
      <c r="C20" s="147">
        <v>2020</v>
      </c>
      <c r="D20" s="146">
        <v>31</v>
      </c>
      <c r="E20" s="145" t="s">
        <v>13</v>
      </c>
      <c r="F20" s="144">
        <v>2020</v>
      </c>
      <c r="G20" s="146"/>
      <c r="H20" s="139">
        <f>ROUND(K20*10/31,2)</f>
        <v>25.03</v>
      </c>
      <c r="I20" s="142" t="s">
        <v>148</v>
      </c>
      <c r="J20" s="142">
        <v>1746</v>
      </c>
      <c r="K20" s="142">
        <f>ROUND($H$8*J20/$J$7,2)</f>
        <v>77.58</v>
      </c>
      <c r="L20" s="140">
        <v>43883</v>
      </c>
      <c r="M20" s="139"/>
      <c r="N20" s="142"/>
      <c r="O20" s="140">
        <v>44218</v>
      </c>
      <c r="P20" s="190"/>
      <c r="Q20" s="139"/>
      <c r="R20" s="139"/>
      <c r="S20" s="139"/>
      <c r="T20" s="139"/>
      <c r="U20" s="138"/>
      <c r="V20" s="138"/>
      <c r="W20" s="138"/>
      <c r="X20" s="138"/>
      <c r="Y20" s="138"/>
      <c r="Z20" s="230"/>
    </row>
    <row r="21" spans="1:26" x14ac:dyDescent="0.3">
      <c r="A21" s="126">
        <v>1</v>
      </c>
      <c r="B21" s="134" t="s">
        <v>14</v>
      </c>
      <c r="C21" s="123">
        <v>2020</v>
      </c>
      <c r="D21" s="125">
        <v>28</v>
      </c>
      <c r="E21" s="134" t="s">
        <v>14</v>
      </c>
      <c r="F21" s="123">
        <v>2020</v>
      </c>
      <c r="G21" s="120"/>
      <c r="H21" s="122">
        <f>K20</f>
        <v>77.58</v>
      </c>
      <c r="I21" s="120"/>
      <c r="J21" s="120"/>
      <c r="K21" s="120"/>
      <c r="L21" s="121">
        <v>43862</v>
      </c>
      <c r="M21" s="120"/>
      <c r="N21" s="120"/>
      <c r="O21" s="120"/>
      <c r="P21" s="120"/>
      <c r="Q21" s="120"/>
      <c r="R21" s="120"/>
      <c r="S21" s="120"/>
      <c r="T21" s="94"/>
      <c r="U21" s="132"/>
      <c r="V21" s="132"/>
      <c r="W21" s="132"/>
      <c r="X21" s="132"/>
      <c r="Y21" s="132"/>
      <c r="Z21" s="228"/>
    </row>
    <row r="22" spans="1:26" x14ac:dyDescent="0.3">
      <c r="A22" s="126">
        <v>1</v>
      </c>
      <c r="B22" s="134" t="s">
        <v>15</v>
      </c>
      <c r="C22" s="123">
        <v>2020</v>
      </c>
      <c r="D22" s="125">
        <v>31</v>
      </c>
      <c r="E22" s="134" t="s">
        <v>15</v>
      </c>
      <c r="F22" s="123">
        <v>2020</v>
      </c>
      <c r="G22" s="120"/>
      <c r="H22" s="122">
        <f>H21</f>
        <v>77.58</v>
      </c>
      <c r="I22" s="120"/>
      <c r="J22" s="120"/>
      <c r="K22" s="120"/>
      <c r="L22" s="121">
        <v>43891</v>
      </c>
      <c r="M22" s="122"/>
      <c r="N22" s="120"/>
      <c r="O22" s="120"/>
      <c r="P22" s="120"/>
      <c r="Q22" s="122"/>
      <c r="R22" s="122"/>
      <c r="S22" s="135"/>
      <c r="T22" s="94"/>
      <c r="U22" s="120"/>
      <c r="V22" s="122"/>
      <c r="W22" s="122"/>
      <c r="X22" s="132"/>
      <c r="Y22" s="132"/>
      <c r="Z22" s="228"/>
    </row>
    <row r="23" spans="1:26" x14ac:dyDescent="0.3">
      <c r="A23" s="126">
        <v>1</v>
      </c>
      <c r="B23" s="124" t="s">
        <v>16</v>
      </c>
      <c r="C23" s="123">
        <v>2020</v>
      </c>
      <c r="D23" s="125">
        <v>30</v>
      </c>
      <c r="E23" s="124" t="s">
        <v>16</v>
      </c>
      <c r="F23" s="123">
        <v>2020</v>
      </c>
      <c r="G23" s="120"/>
      <c r="H23" s="122">
        <f t="shared" ref="H23:H31" si="1">H22</f>
        <v>77.58</v>
      </c>
      <c r="I23" s="120"/>
      <c r="J23" s="120"/>
      <c r="K23" s="120"/>
      <c r="L23" s="121">
        <v>43922</v>
      </c>
      <c r="M23" s="122">
        <f>SUM(H23:H25)</f>
        <v>232.74</v>
      </c>
      <c r="N23" s="120"/>
      <c r="O23" s="120"/>
      <c r="P23" s="120" t="s">
        <v>141</v>
      </c>
      <c r="Q23" s="122">
        <f>M23</f>
        <v>232.74</v>
      </c>
      <c r="R23" s="120">
        <v>232.74</v>
      </c>
      <c r="S23" s="135">
        <f>R23-Q23</f>
        <v>0</v>
      </c>
      <c r="T23" s="94"/>
      <c r="U23" s="120"/>
      <c r="V23" s="120"/>
      <c r="W23" s="120"/>
      <c r="X23" s="132"/>
      <c r="Y23" s="132"/>
      <c r="Z23" s="228"/>
    </row>
    <row r="24" spans="1:26" x14ac:dyDescent="0.3">
      <c r="A24" s="126">
        <v>1</v>
      </c>
      <c r="B24" s="124" t="s">
        <v>17</v>
      </c>
      <c r="C24" s="123">
        <v>2020</v>
      </c>
      <c r="D24" s="125">
        <v>31</v>
      </c>
      <c r="E24" s="124" t="s">
        <v>17</v>
      </c>
      <c r="F24" s="123">
        <v>2020</v>
      </c>
      <c r="G24" s="120"/>
      <c r="H24" s="122">
        <f t="shared" si="1"/>
        <v>77.58</v>
      </c>
      <c r="I24" s="120"/>
      <c r="J24" s="120"/>
      <c r="K24" s="120"/>
      <c r="L24" s="121">
        <v>43952</v>
      </c>
      <c r="M24" s="120"/>
      <c r="N24" s="120"/>
      <c r="O24" s="120"/>
      <c r="P24" s="120"/>
      <c r="Q24" s="120"/>
      <c r="R24" s="120"/>
      <c r="S24" s="120"/>
      <c r="T24" s="94"/>
      <c r="U24" s="132"/>
      <c r="V24" s="132"/>
      <c r="W24" s="132"/>
      <c r="X24" s="132"/>
      <c r="Y24" s="132"/>
      <c r="Z24" s="228"/>
    </row>
    <row r="25" spans="1:26" x14ac:dyDescent="0.3">
      <c r="A25" s="131">
        <v>1</v>
      </c>
      <c r="B25" s="175" t="s">
        <v>6</v>
      </c>
      <c r="C25" s="130">
        <v>2020</v>
      </c>
      <c r="D25" s="129">
        <v>30</v>
      </c>
      <c r="E25" s="175" t="s">
        <v>6</v>
      </c>
      <c r="F25" s="128">
        <v>2020</v>
      </c>
      <c r="G25" s="129"/>
      <c r="H25" s="122">
        <f t="shared" si="1"/>
        <v>77.58</v>
      </c>
      <c r="I25" s="177"/>
      <c r="J25" s="149"/>
      <c r="K25" s="149"/>
      <c r="L25" s="150">
        <v>43983</v>
      </c>
      <c r="M25" s="135"/>
      <c r="N25" s="151"/>
      <c r="O25" s="150"/>
      <c r="P25" s="176"/>
      <c r="Q25" s="135"/>
      <c r="R25" s="135"/>
      <c r="S25" s="135"/>
      <c r="T25" s="94"/>
      <c r="U25" s="178"/>
      <c r="V25" s="127"/>
      <c r="W25" s="127"/>
      <c r="X25" s="132"/>
      <c r="Y25" s="132"/>
      <c r="Z25" s="228"/>
    </row>
    <row r="26" spans="1:26" x14ac:dyDescent="0.3">
      <c r="A26" s="126">
        <v>1</v>
      </c>
      <c r="B26" s="124" t="s">
        <v>10</v>
      </c>
      <c r="C26" s="123">
        <v>2020</v>
      </c>
      <c r="D26" s="125">
        <v>31</v>
      </c>
      <c r="E26" s="124" t="s">
        <v>10</v>
      </c>
      <c r="F26" s="133">
        <v>2020</v>
      </c>
      <c r="G26" s="125"/>
      <c r="H26" s="122">
        <f t="shared" si="1"/>
        <v>77.58</v>
      </c>
      <c r="I26" s="120"/>
      <c r="J26" s="120"/>
      <c r="K26" s="120"/>
      <c r="L26" s="121">
        <v>44013</v>
      </c>
      <c r="M26" s="122">
        <f>SUM(H26:H28)</f>
        <v>232.74</v>
      </c>
      <c r="N26" s="120"/>
      <c r="O26" s="120"/>
      <c r="P26" s="136" t="s">
        <v>142</v>
      </c>
      <c r="Q26" s="122">
        <f>M26</f>
        <v>232.74</v>
      </c>
      <c r="R26" s="120">
        <v>232.74</v>
      </c>
      <c r="S26" s="135">
        <f>R26-Q26</f>
        <v>0</v>
      </c>
      <c r="T26" s="94"/>
      <c r="U26" s="132"/>
      <c r="V26" s="132"/>
      <c r="W26" s="132"/>
      <c r="X26" s="132"/>
      <c r="Y26" s="132"/>
      <c r="Z26" s="228"/>
    </row>
    <row r="27" spans="1:26" x14ac:dyDescent="0.3">
      <c r="A27" s="126">
        <v>1</v>
      </c>
      <c r="B27" s="124" t="s">
        <v>7</v>
      </c>
      <c r="C27" s="123">
        <v>2020</v>
      </c>
      <c r="D27" s="125">
        <v>31</v>
      </c>
      <c r="E27" s="124" t="s">
        <v>7</v>
      </c>
      <c r="F27" s="123">
        <v>2020</v>
      </c>
      <c r="G27" s="120"/>
      <c r="H27" s="122">
        <f t="shared" si="1"/>
        <v>77.58</v>
      </c>
      <c r="I27" s="120"/>
      <c r="J27" s="120"/>
      <c r="K27" s="120"/>
      <c r="L27" s="121">
        <v>44044</v>
      </c>
      <c r="M27" s="120"/>
      <c r="N27" s="120"/>
      <c r="O27" s="120"/>
      <c r="P27" s="120"/>
      <c r="Q27" s="120"/>
      <c r="R27" s="120"/>
      <c r="S27" s="120"/>
      <c r="T27" s="94"/>
      <c r="U27" s="132"/>
      <c r="V27" s="132"/>
      <c r="W27" s="132"/>
      <c r="X27" s="132"/>
      <c r="Y27" s="132"/>
      <c r="Z27" s="228"/>
    </row>
    <row r="28" spans="1:26" x14ac:dyDescent="0.3">
      <c r="A28" s="126">
        <v>1</v>
      </c>
      <c r="B28" s="124" t="s">
        <v>8</v>
      </c>
      <c r="C28" s="123">
        <v>2020</v>
      </c>
      <c r="D28" s="125">
        <v>30</v>
      </c>
      <c r="E28" s="124" t="s">
        <v>8</v>
      </c>
      <c r="F28" s="123">
        <v>2020</v>
      </c>
      <c r="G28" s="120"/>
      <c r="H28" s="122">
        <f t="shared" si="1"/>
        <v>77.58</v>
      </c>
      <c r="I28" s="120"/>
      <c r="J28" s="120"/>
      <c r="K28" s="120"/>
      <c r="L28" s="121">
        <v>44075</v>
      </c>
      <c r="M28" s="122"/>
      <c r="N28" s="120"/>
      <c r="O28" s="120"/>
      <c r="P28" s="120"/>
      <c r="Q28" s="120"/>
      <c r="R28" s="120"/>
      <c r="S28" s="120"/>
      <c r="T28" s="94"/>
      <c r="U28" s="132"/>
      <c r="V28" s="132"/>
      <c r="W28" s="132"/>
      <c r="X28" s="132"/>
      <c r="Y28" s="132"/>
      <c r="Z28" s="228"/>
    </row>
    <row r="29" spans="1:26" x14ac:dyDescent="0.3">
      <c r="A29" s="126">
        <v>1</v>
      </c>
      <c r="B29" s="124" t="s">
        <v>9</v>
      </c>
      <c r="C29" s="123">
        <v>2020</v>
      </c>
      <c r="D29" s="125">
        <v>31</v>
      </c>
      <c r="E29" s="124" t="s">
        <v>9</v>
      </c>
      <c r="F29" s="123">
        <v>2020</v>
      </c>
      <c r="G29" s="120"/>
      <c r="H29" s="122">
        <f t="shared" si="1"/>
        <v>77.58</v>
      </c>
      <c r="I29" s="120"/>
      <c r="J29" s="120"/>
      <c r="K29" s="120"/>
      <c r="L29" s="121">
        <v>44105</v>
      </c>
      <c r="M29" s="122">
        <f>SUM(H29:H31)</f>
        <v>232.74</v>
      </c>
      <c r="N29" s="120"/>
      <c r="O29" s="121"/>
      <c r="P29" s="136" t="s">
        <v>143</v>
      </c>
      <c r="Q29" s="122">
        <f>M29</f>
        <v>232.74</v>
      </c>
      <c r="R29" s="120"/>
      <c r="S29" s="135">
        <f>R29-Q29</f>
        <v>-232.74</v>
      </c>
      <c r="T29" s="94"/>
      <c r="U29" s="132"/>
      <c r="V29" s="132"/>
      <c r="W29" s="132"/>
      <c r="X29" s="132"/>
      <c r="Y29" s="132"/>
      <c r="Z29" s="228"/>
    </row>
    <row r="30" spans="1:26" x14ac:dyDescent="0.3">
      <c r="A30" s="126">
        <v>1</v>
      </c>
      <c r="B30" s="124" t="s">
        <v>11</v>
      </c>
      <c r="C30" s="123">
        <v>2020</v>
      </c>
      <c r="D30" s="125">
        <v>31</v>
      </c>
      <c r="E30" s="124" t="s">
        <v>11</v>
      </c>
      <c r="F30" s="123">
        <v>2020</v>
      </c>
      <c r="G30" s="120"/>
      <c r="H30" s="122">
        <f t="shared" si="1"/>
        <v>77.58</v>
      </c>
      <c r="I30" s="120"/>
      <c r="J30" s="120"/>
      <c r="K30" s="120"/>
      <c r="L30" s="121">
        <v>44136</v>
      </c>
      <c r="M30" s="120"/>
      <c r="N30" s="120"/>
      <c r="O30" s="120"/>
      <c r="P30" s="120"/>
      <c r="Q30" s="120"/>
      <c r="R30" s="120"/>
      <c r="S30" s="120"/>
      <c r="T30" s="94"/>
      <c r="U30" s="132"/>
      <c r="V30" s="132"/>
      <c r="W30" s="132"/>
      <c r="X30" s="132"/>
      <c r="Y30" s="132"/>
      <c r="Z30" s="228"/>
    </row>
    <row r="31" spans="1:26" ht="15" thickBot="1" x14ac:dyDescent="0.35">
      <c r="A31" s="119">
        <v>1</v>
      </c>
      <c r="B31" s="117" t="s">
        <v>12</v>
      </c>
      <c r="C31" s="116">
        <v>2020</v>
      </c>
      <c r="D31" s="118">
        <v>30</v>
      </c>
      <c r="E31" s="117" t="s">
        <v>12</v>
      </c>
      <c r="F31" s="116">
        <v>2020</v>
      </c>
      <c r="G31" s="113"/>
      <c r="H31" s="115">
        <f t="shared" si="1"/>
        <v>77.58</v>
      </c>
      <c r="I31" s="113"/>
      <c r="J31" s="113"/>
      <c r="K31" s="113"/>
      <c r="L31" s="114">
        <v>44166</v>
      </c>
      <c r="M31" s="115"/>
      <c r="N31" s="113"/>
      <c r="O31" s="113"/>
      <c r="P31" s="113"/>
      <c r="Q31" s="113"/>
      <c r="R31" s="113"/>
      <c r="S31" s="113"/>
      <c r="T31" s="231"/>
      <c r="U31" s="374">
        <f>U18+U20</f>
        <v>77</v>
      </c>
      <c r="V31" s="112"/>
      <c r="W31" s="112"/>
      <c r="X31" s="109" t="s">
        <v>157</v>
      </c>
      <c r="Y31" s="108"/>
      <c r="Z31" s="229"/>
    </row>
    <row r="32" spans="1:26" x14ac:dyDescent="0.3">
      <c r="A32" s="126">
        <v>1</v>
      </c>
      <c r="B32" s="124" t="s">
        <v>13</v>
      </c>
      <c r="C32" s="123">
        <v>2021</v>
      </c>
      <c r="D32" s="129">
        <v>21</v>
      </c>
      <c r="E32" s="124" t="s">
        <v>13</v>
      </c>
      <c r="F32" s="123">
        <v>2021</v>
      </c>
      <c r="G32" s="149"/>
      <c r="H32" s="122"/>
      <c r="I32" s="149"/>
      <c r="J32" s="149"/>
      <c r="K32" s="149"/>
      <c r="L32" s="121">
        <v>44197</v>
      </c>
      <c r="M32" s="122"/>
      <c r="N32" s="151"/>
      <c r="O32" s="150"/>
      <c r="P32" s="149" t="s">
        <v>144</v>
      </c>
      <c r="Q32" s="122"/>
      <c r="R32" s="120"/>
      <c r="S32" s="135"/>
      <c r="T32" s="132"/>
      <c r="U32" s="127"/>
      <c r="V32" s="127"/>
      <c r="W32" s="127"/>
      <c r="X32" s="127"/>
      <c r="Y32" s="127"/>
      <c r="Z32" s="228"/>
    </row>
    <row r="33" spans="1:26" x14ac:dyDescent="0.3">
      <c r="A33" s="148">
        <v>22</v>
      </c>
      <c r="B33" s="145" t="s">
        <v>13</v>
      </c>
      <c r="C33" s="147">
        <v>2021</v>
      </c>
      <c r="D33" s="146">
        <v>31</v>
      </c>
      <c r="E33" s="145" t="s">
        <v>13</v>
      </c>
      <c r="F33" s="144">
        <v>2021</v>
      </c>
      <c r="G33" s="146"/>
      <c r="H33" s="139"/>
      <c r="I33" s="142" t="s">
        <v>173</v>
      </c>
      <c r="J33" s="142"/>
      <c r="K33" s="142"/>
      <c r="L33" s="140">
        <v>44249</v>
      </c>
      <c r="M33" s="139"/>
      <c r="N33" s="142"/>
      <c r="O33" s="140">
        <v>44583</v>
      </c>
      <c r="P33" s="190"/>
      <c r="Q33" s="139"/>
      <c r="R33" s="139"/>
      <c r="S33" s="139"/>
      <c r="T33" s="138"/>
      <c r="U33" s="138"/>
      <c r="V33" s="138"/>
      <c r="W33" s="138"/>
      <c r="X33" s="138"/>
      <c r="Y33" s="138"/>
      <c r="Z33" s="230"/>
    </row>
  </sheetData>
  <mergeCells count="4">
    <mergeCell ref="A5:C5"/>
    <mergeCell ref="D5:F5"/>
    <mergeCell ref="Q5:R5"/>
    <mergeCell ref="A6:G6"/>
  </mergeCells>
  <pageMargins left="0.19685039370078741" right="0.11811023622047245" top="0.74803149606299213" bottom="0.74803149606299213" header="0.31496062992125984" footer="0.31496062992125984"/>
  <pageSetup paperSize="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4"/>
  <sheetViews>
    <sheetView topLeftCell="A91" workbookViewId="0">
      <selection activeCell="S90" sqref="S90"/>
    </sheetView>
  </sheetViews>
  <sheetFormatPr baseColWidth="10" defaultRowHeight="13.2" x14ac:dyDescent="0.25"/>
  <cols>
    <col min="1" max="1" width="3" bestFit="1" customWidth="1"/>
    <col min="2" max="2" width="3" style="4" bestFit="1" customWidth="1"/>
    <col min="3" max="3" width="5" bestFit="1" customWidth="1"/>
    <col min="4" max="5" width="3" bestFit="1" customWidth="1"/>
    <col min="6" max="6" width="5" bestFit="1" customWidth="1"/>
    <col min="7" max="7" width="4.44140625" customWidth="1"/>
    <col min="8" max="8" width="11.44140625" style="7"/>
    <col min="9" max="10" width="11.44140625" style="23"/>
    <col min="11" max="11" width="20.5546875" style="23" customWidth="1"/>
    <col min="12" max="12" width="11.44140625" style="7"/>
    <col min="14" max="14" width="11.44140625" style="7"/>
    <col min="15" max="15" width="11.44140625" style="9"/>
  </cols>
  <sheetData>
    <row r="1" spans="1:17" x14ac:dyDescent="0.25">
      <c r="B1" s="6" t="s">
        <v>26</v>
      </c>
    </row>
    <row r="3" spans="1:17" x14ac:dyDescent="0.25">
      <c r="A3" s="436" t="s">
        <v>5</v>
      </c>
      <c r="B3" s="436"/>
      <c r="C3" s="436"/>
      <c r="D3" s="436" t="s">
        <v>5</v>
      </c>
      <c r="E3" s="436"/>
      <c r="F3" s="436"/>
      <c r="P3" s="437"/>
      <c r="Q3" s="436"/>
    </row>
    <row r="4" spans="1:17" x14ac:dyDescent="0.25">
      <c r="H4" s="7" t="s">
        <v>1</v>
      </c>
      <c r="I4" s="23" t="s">
        <v>2</v>
      </c>
      <c r="J4" s="23" t="s">
        <v>3</v>
      </c>
      <c r="K4" s="23" t="s">
        <v>4</v>
      </c>
      <c r="L4" s="7" t="s">
        <v>25</v>
      </c>
      <c r="M4" s="23" t="s">
        <v>0</v>
      </c>
      <c r="O4" s="27" t="s">
        <v>50</v>
      </c>
      <c r="P4" s="24"/>
      <c r="Q4" s="25" t="s">
        <v>51</v>
      </c>
    </row>
    <row r="6" spans="1:17" x14ac:dyDescent="0.25">
      <c r="A6">
        <v>1</v>
      </c>
      <c r="B6" s="22" t="s">
        <v>12</v>
      </c>
      <c r="C6" s="2">
        <v>1992</v>
      </c>
      <c r="D6">
        <v>31</v>
      </c>
      <c r="E6" s="22" t="s">
        <v>12</v>
      </c>
      <c r="F6" s="2">
        <v>1992</v>
      </c>
      <c r="H6" s="7">
        <v>30200</v>
      </c>
      <c r="I6" s="25" t="s">
        <v>46</v>
      </c>
      <c r="J6" s="23">
        <v>1002</v>
      </c>
      <c r="K6" s="5">
        <v>35034</v>
      </c>
      <c r="L6" s="7">
        <f>H6</f>
        <v>30200</v>
      </c>
      <c r="M6" s="1">
        <v>33969</v>
      </c>
      <c r="O6" s="9">
        <v>30200</v>
      </c>
      <c r="Q6" s="9">
        <f>L6-O6</f>
        <v>0</v>
      </c>
    </row>
    <row r="7" spans="1:17" x14ac:dyDescent="0.25">
      <c r="A7">
        <v>1</v>
      </c>
      <c r="B7" s="22" t="s">
        <v>13</v>
      </c>
      <c r="C7" s="2">
        <v>1993</v>
      </c>
      <c r="D7">
        <v>31</v>
      </c>
      <c r="E7" s="22" t="s">
        <v>13</v>
      </c>
      <c r="F7" s="2">
        <v>1993</v>
      </c>
      <c r="H7" s="7">
        <f>H6</f>
        <v>30200</v>
      </c>
      <c r="K7" s="5"/>
      <c r="L7" s="7">
        <f t="shared" ref="L7:L41" si="0">H7</f>
        <v>30200</v>
      </c>
      <c r="M7" s="1">
        <v>34000</v>
      </c>
      <c r="O7" s="9">
        <v>30200</v>
      </c>
      <c r="Q7" s="9">
        <f t="shared" ref="Q7:Q70" si="1">L7-O7</f>
        <v>0</v>
      </c>
    </row>
    <row r="8" spans="1:17" x14ac:dyDescent="0.25">
      <c r="A8">
        <v>1</v>
      </c>
      <c r="B8" s="22" t="s">
        <v>14</v>
      </c>
      <c r="C8" s="2">
        <v>1993</v>
      </c>
      <c r="D8">
        <v>28</v>
      </c>
      <c r="E8" s="22" t="s">
        <v>14</v>
      </c>
      <c r="F8" s="2">
        <v>1993</v>
      </c>
      <c r="H8" s="7">
        <f t="shared" ref="H8:H41" si="2">H7</f>
        <v>30200</v>
      </c>
      <c r="K8" s="5"/>
      <c r="L8" s="7">
        <f t="shared" si="0"/>
        <v>30200</v>
      </c>
      <c r="M8" s="1">
        <v>34028</v>
      </c>
      <c r="O8" s="9">
        <v>30200</v>
      </c>
      <c r="Q8" s="9">
        <f t="shared" si="1"/>
        <v>0</v>
      </c>
    </row>
    <row r="9" spans="1:17" x14ac:dyDescent="0.25">
      <c r="A9">
        <v>1</v>
      </c>
      <c r="B9" s="22" t="s">
        <v>15</v>
      </c>
      <c r="C9" s="2">
        <v>1993</v>
      </c>
      <c r="D9">
        <v>31</v>
      </c>
      <c r="E9" s="22" t="s">
        <v>15</v>
      </c>
      <c r="F9" s="2">
        <v>1993</v>
      </c>
      <c r="H9" s="7">
        <f t="shared" si="2"/>
        <v>30200</v>
      </c>
      <c r="L9" s="7">
        <f t="shared" si="0"/>
        <v>30200</v>
      </c>
      <c r="M9" s="1"/>
      <c r="O9" s="9">
        <v>30200</v>
      </c>
      <c r="Q9" s="9">
        <f t="shared" si="1"/>
        <v>0</v>
      </c>
    </row>
    <row r="10" spans="1:17" x14ac:dyDescent="0.25">
      <c r="A10">
        <v>1</v>
      </c>
      <c r="B10" s="22" t="s">
        <v>16</v>
      </c>
      <c r="C10" s="2">
        <v>1993</v>
      </c>
      <c r="D10">
        <v>30</v>
      </c>
      <c r="E10" s="22" t="s">
        <v>16</v>
      </c>
      <c r="F10" s="2">
        <v>1993</v>
      </c>
      <c r="H10" s="7">
        <f t="shared" si="2"/>
        <v>30200</v>
      </c>
      <c r="K10" s="5"/>
      <c r="L10" s="7">
        <f t="shared" si="0"/>
        <v>30200</v>
      </c>
      <c r="M10" s="1"/>
      <c r="O10" s="9">
        <v>30200</v>
      </c>
      <c r="Q10" s="9">
        <f t="shared" si="1"/>
        <v>0</v>
      </c>
    </row>
    <row r="11" spans="1:17" x14ac:dyDescent="0.25">
      <c r="A11">
        <v>1</v>
      </c>
      <c r="B11" s="22" t="s">
        <v>17</v>
      </c>
      <c r="C11" s="2">
        <v>1993</v>
      </c>
      <c r="D11">
        <v>31</v>
      </c>
      <c r="E11" s="22" t="s">
        <v>17</v>
      </c>
      <c r="F11" s="2">
        <v>1993</v>
      </c>
      <c r="H11" s="7">
        <f t="shared" si="2"/>
        <v>30200</v>
      </c>
      <c r="K11" s="5"/>
      <c r="L11" s="7">
        <f t="shared" si="0"/>
        <v>30200</v>
      </c>
      <c r="M11" s="1"/>
      <c r="O11" s="9">
        <v>30200</v>
      </c>
      <c r="Q11" s="9">
        <f t="shared" si="1"/>
        <v>0</v>
      </c>
    </row>
    <row r="12" spans="1:17" x14ac:dyDescent="0.25">
      <c r="A12">
        <v>1</v>
      </c>
      <c r="B12" s="22" t="s">
        <v>6</v>
      </c>
      <c r="C12" s="2">
        <v>1993</v>
      </c>
      <c r="D12">
        <v>30</v>
      </c>
      <c r="E12" s="22" t="s">
        <v>6</v>
      </c>
      <c r="F12" s="2">
        <v>1993</v>
      </c>
      <c r="H12" s="7">
        <f t="shared" si="2"/>
        <v>30200</v>
      </c>
      <c r="K12" s="5"/>
      <c r="L12" s="7">
        <f t="shared" si="0"/>
        <v>30200</v>
      </c>
      <c r="M12" s="1"/>
      <c r="O12" s="9">
        <v>30200</v>
      </c>
      <c r="Q12" s="9">
        <f t="shared" si="1"/>
        <v>0</v>
      </c>
    </row>
    <row r="13" spans="1:17" x14ac:dyDescent="0.25">
      <c r="A13">
        <v>1</v>
      </c>
      <c r="B13" s="22" t="s">
        <v>10</v>
      </c>
      <c r="C13" s="2">
        <v>1993</v>
      </c>
      <c r="D13">
        <v>31</v>
      </c>
      <c r="E13" s="22" t="s">
        <v>10</v>
      </c>
      <c r="F13" s="2">
        <v>1993</v>
      </c>
      <c r="H13" s="7">
        <f t="shared" si="2"/>
        <v>30200</v>
      </c>
      <c r="K13" s="5"/>
      <c r="L13" s="7">
        <f t="shared" si="0"/>
        <v>30200</v>
      </c>
      <c r="M13" s="1"/>
      <c r="O13" s="9">
        <v>30200</v>
      </c>
      <c r="Q13" s="9">
        <f t="shared" si="1"/>
        <v>0</v>
      </c>
    </row>
    <row r="14" spans="1:17" x14ac:dyDescent="0.25">
      <c r="A14">
        <v>1</v>
      </c>
      <c r="B14" s="22" t="s">
        <v>7</v>
      </c>
      <c r="C14" s="2">
        <v>1993</v>
      </c>
      <c r="D14">
        <v>31</v>
      </c>
      <c r="E14" s="22" t="s">
        <v>7</v>
      </c>
      <c r="F14" s="2">
        <v>1993</v>
      </c>
      <c r="H14" s="7">
        <f t="shared" si="2"/>
        <v>30200</v>
      </c>
      <c r="L14" s="7">
        <f t="shared" si="0"/>
        <v>30200</v>
      </c>
      <c r="O14" s="9">
        <v>30200</v>
      </c>
      <c r="Q14" s="9">
        <f t="shared" si="1"/>
        <v>0</v>
      </c>
    </row>
    <row r="15" spans="1:17" x14ac:dyDescent="0.25">
      <c r="A15">
        <v>1</v>
      </c>
      <c r="B15" s="22" t="s">
        <v>8</v>
      </c>
      <c r="C15" s="2">
        <v>1993</v>
      </c>
      <c r="D15">
        <v>30</v>
      </c>
      <c r="E15" s="22" t="s">
        <v>8</v>
      </c>
      <c r="F15" s="2">
        <v>1993</v>
      </c>
      <c r="H15" s="7">
        <f t="shared" si="2"/>
        <v>30200</v>
      </c>
      <c r="K15" s="5"/>
      <c r="L15" s="7">
        <f t="shared" si="0"/>
        <v>30200</v>
      </c>
      <c r="M15" s="1"/>
      <c r="O15" s="9">
        <v>30200</v>
      </c>
      <c r="Q15" s="9">
        <f t="shared" si="1"/>
        <v>0</v>
      </c>
    </row>
    <row r="16" spans="1:17" x14ac:dyDescent="0.25">
      <c r="A16">
        <v>1</v>
      </c>
      <c r="B16" s="22" t="s">
        <v>9</v>
      </c>
      <c r="C16" s="2">
        <v>1993</v>
      </c>
      <c r="D16">
        <v>31</v>
      </c>
      <c r="E16" s="22" t="s">
        <v>9</v>
      </c>
      <c r="F16" s="2">
        <v>1993</v>
      </c>
      <c r="H16" s="7">
        <f t="shared" si="2"/>
        <v>30200</v>
      </c>
      <c r="K16" s="5"/>
      <c r="L16" s="7">
        <f t="shared" si="0"/>
        <v>30200</v>
      </c>
      <c r="M16" s="1"/>
      <c r="O16" s="9">
        <v>30200</v>
      </c>
      <c r="Q16" s="9">
        <f t="shared" si="1"/>
        <v>0</v>
      </c>
    </row>
    <row r="17" spans="1:17" x14ac:dyDescent="0.25">
      <c r="A17">
        <v>1</v>
      </c>
      <c r="B17" s="22" t="s">
        <v>11</v>
      </c>
      <c r="C17" s="2">
        <v>1993</v>
      </c>
      <c r="D17">
        <v>30</v>
      </c>
      <c r="E17" s="22" t="s">
        <v>11</v>
      </c>
      <c r="F17" s="2">
        <v>1993</v>
      </c>
      <c r="H17" s="7">
        <f t="shared" si="2"/>
        <v>30200</v>
      </c>
      <c r="K17" s="5"/>
      <c r="L17" s="7">
        <f t="shared" si="0"/>
        <v>30200</v>
      </c>
      <c r="M17" s="1"/>
      <c r="O17" s="9">
        <v>30200</v>
      </c>
      <c r="Q17" s="9">
        <f t="shared" si="1"/>
        <v>0</v>
      </c>
    </row>
    <row r="18" spans="1:17" x14ac:dyDescent="0.25">
      <c r="A18">
        <v>1</v>
      </c>
      <c r="B18" s="22" t="s">
        <v>12</v>
      </c>
      <c r="C18" s="2">
        <v>1993</v>
      </c>
      <c r="D18">
        <v>31</v>
      </c>
      <c r="E18" s="22" t="s">
        <v>12</v>
      </c>
      <c r="F18" s="2">
        <v>1993</v>
      </c>
      <c r="H18" s="7">
        <f t="shared" si="2"/>
        <v>30200</v>
      </c>
      <c r="K18" s="5"/>
      <c r="L18" s="7">
        <f t="shared" si="0"/>
        <v>30200</v>
      </c>
      <c r="M18" s="1"/>
      <c r="O18" s="9">
        <v>30200</v>
      </c>
      <c r="P18" s="1"/>
      <c r="Q18" s="9">
        <f t="shared" si="1"/>
        <v>0</v>
      </c>
    </row>
    <row r="19" spans="1:17" x14ac:dyDescent="0.25">
      <c r="A19">
        <v>1</v>
      </c>
      <c r="B19" s="22" t="s">
        <v>13</v>
      </c>
      <c r="C19" s="2">
        <v>1994</v>
      </c>
      <c r="D19">
        <v>31</v>
      </c>
      <c r="E19" s="22" t="s">
        <v>13</v>
      </c>
      <c r="F19" s="2">
        <v>1994</v>
      </c>
      <c r="H19" s="7">
        <f t="shared" si="2"/>
        <v>30200</v>
      </c>
      <c r="K19" s="5"/>
      <c r="L19" s="7">
        <f t="shared" si="0"/>
        <v>30200</v>
      </c>
      <c r="M19" s="1"/>
      <c r="O19" s="9">
        <v>30200</v>
      </c>
      <c r="Q19" s="9">
        <f t="shared" si="1"/>
        <v>0</v>
      </c>
    </row>
    <row r="20" spans="1:17" x14ac:dyDescent="0.25">
      <c r="A20">
        <v>1</v>
      </c>
      <c r="B20" s="22" t="s">
        <v>14</v>
      </c>
      <c r="C20" s="2">
        <v>1994</v>
      </c>
      <c r="D20">
        <v>28</v>
      </c>
      <c r="E20" s="22" t="s">
        <v>14</v>
      </c>
      <c r="F20" s="2">
        <v>1994</v>
      </c>
      <c r="H20" s="7">
        <f t="shared" si="2"/>
        <v>30200</v>
      </c>
      <c r="K20" s="5"/>
      <c r="L20" s="7">
        <f t="shared" si="0"/>
        <v>30200</v>
      </c>
      <c r="M20" s="1"/>
      <c r="O20" s="9">
        <v>30200</v>
      </c>
      <c r="Q20" s="9">
        <f t="shared" si="1"/>
        <v>0</v>
      </c>
    </row>
    <row r="21" spans="1:17" x14ac:dyDescent="0.25">
      <c r="A21">
        <v>1</v>
      </c>
      <c r="B21" s="22" t="s">
        <v>15</v>
      </c>
      <c r="C21" s="2">
        <v>1994</v>
      </c>
      <c r="D21">
        <v>31</v>
      </c>
      <c r="E21" s="22" t="s">
        <v>15</v>
      </c>
      <c r="F21" s="2">
        <v>1994</v>
      </c>
      <c r="H21" s="7">
        <f t="shared" si="2"/>
        <v>30200</v>
      </c>
      <c r="L21" s="7">
        <f t="shared" si="0"/>
        <v>30200</v>
      </c>
      <c r="M21" s="1"/>
      <c r="O21" s="9">
        <v>30200</v>
      </c>
      <c r="Q21" s="9">
        <f t="shared" si="1"/>
        <v>0</v>
      </c>
    </row>
    <row r="22" spans="1:17" x14ac:dyDescent="0.25">
      <c r="A22">
        <v>1</v>
      </c>
      <c r="B22" s="22" t="s">
        <v>16</v>
      </c>
      <c r="C22" s="2">
        <v>1994</v>
      </c>
      <c r="D22">
        <v>30</v>
      </c>
      <c r="E22" s="22" t="s">
        <v>16</v>
      </c>
      <c r="F22" s="2">
        <v>1994</v>
      </c>
      <c r="H22" s="7">
        <f t="shared" si="2"/>
        <v>30200</v>
      </c>
      <c r="K22" s="5"/>
      <c r="L22" s="7">
        <f t="shared" si="0"/>
        <v>30200</v>
      </c>
      <c r="M22" s="1"/>
      <c r="O22" s="9">
        <v>30200</v>
      </c>
      <c r="Q22" s="9">
        <f t="shared" si="1"/>
        <v>0</v>
      </c>
    </row>
    <row r="23" spans="1:17" x14ac:dyDescent="0.25">
      <c r="A23">
        <v>1</v>
      </c>
      <c r="B23" s="22" t="s">
        <v>17</v>
      </c>
      <c r="C23" s="2">
        <v>1994</v>
      </c>
      <c r="D23">
        <v>31</v>
      </c>
      <c r="E23" s="22" t="s">
        <v>17</v>
      </c>
      <c r="F23" s="2">
        <v>1994</v>
      </c>
      <c r="H23" s="7">
        <f t="shared" si="2"/>
        <v>30200</v>
      </c>
      <c r="K23" s="5"/>
      <c r="L23" s="7">
        <f t="shared" si="0"/>
        <v>30200</v>
      </c>
      <c r="M23" s="1"/>
      <c r="O23" s="9">
        <v>30200</v>
      </c>
      <c r="Q23" s="9">
        <f t="shared" si="1"/>
        <v>0</v>
      </c>
    </row>
    <row r="24" spans="1:17" x14ac:dyDescent="0.25">
      <c r="A24">
        <v>1</v>
      </c>
      <c r="B24" s="22" t="s">
        <v>6</v>
      </c>
      <c r="C24" s="2">
        <v>1994</v>
      </c>
      <c r="D24">
        <v>30</v>
      </c>
      <c r="E24" s="22" t="s">
        <v>6</v>
      </c>
      <c r="F24" s="2">
        <v>1994</v>
      </c>
      <c r="H24" s="7">
        <f t="shared" si="2"/>
        <v>30200</v>
      </c>
      <c r="K24" s="5"/>
      <c r="L24" s="7">
        <f t="shared" si="0"/>
        <v>30200</v>
      </c>
      <c r="M24" s="1"/>
      <c r="O24" s="9">
        <v>30200</v>
      </c>
      <c r="Q24" s="9">
        <f t="shared" si="1"/>
        <v>0</v>
      </c>
    </row>
    <row r="25" spans="1:17" x14ac:dyDescent="0.25">
      <c r="A25">
        <v>1</v>
      </c>
      <c r="B25" s="22" t="s">
        <v>10</v>
      </c>
      <c r="C25" s="2">
        <v>1994</v>
      </c>
      <c r="D25">
        <v>31</v>
      </c>
      <c r="E25" s="22" t="s">
        <v>10</v>
      </c>
      <c r="F25" s="2">
        <v>1994</v>
      </c>
      <c r="H25" s="7">
        <f t="shared" si="2"/>
        <v>30200</v>
      </c>
      <c r="K25" s="5"/>
      <c r="L25" s="7">
        <f t="shared" si="0"/>
        <v>30200</v>
      </c>
      <c r="M25" s="1"/>
      <c r="O25" s="9">
        <v>30200</v>
      </c>
      <c r="Q25" s="9">
        <f t="shared" si="1"/>
        <v>0</v>
      </c>
    </row>
    <row r="26" spans="1:17" x14ac:dyDescent="0.25">
      <c r="A26">
        <v>1</v>
      </c>
      <c r="B26" s="22" t="s">
        <v>7</v>
      </c>
      <c r="C26" s="2">
        <v>1994</v>
      </c>
      <c r="D26">
        <v>31</v>
      </c>
      <c r="E26" s="22" t="s">
        <v>7</v>
      </c>
      <c r="F26" s="2">
        <v>1994</v>
      </c>
      <c r="H26" s="7">
        <f t="shared" si="2"/>
        <v>30200</v>
      </c>
      <c r="L26" s="7">
        <f t="shared" si="0"/>
        <v>30200</v>
      </c>
      <c r="O26" s="9">
        <v>30200</v>
      </c>
      <c r="Q26" s="9">
        <f t="shared" si="1"/>
        <v>0</v>
      </c>
    </row>
    <row r="27" spans="1:17" x14ac:dyDescent="0.25">
      <c r="A27">
        <v>1</v>
      </c>
      <c r="B27" s="22" t="s">
        <v>8</v>
      </c>
      <c r="C27" s="2">
        <v>1994</v>
      </c>
      <c r="D27">
        <v>30</v>
      </c>
      <c r="E27" s="22" t="s">
        <v>8</v>
      </c>
      <c r="F27" s="2">
        <v>1994</v>
      </c>
      <c r="H27" s="7">
        <f t="shared" si="2"/>
        <v>30200</v>
      </c>
      <c r="K27" s="5"/>
      <c r="L27" s="7">
        <f t="shared" si="0"/>
        <v>30200</v>
      </c>
      <c r="M27" s="1"/>
      <c r="O27" s="9">
        <v>30200</v>
      </c>
      <c r="Q27" s="9">
        <f t="shared" si="1"/>
        <v>0</v>
      </c>
    </row>
    <row r="28" spans="1:17" x14ac:dyDescent="0.25">
      <c r="A28">
        <v>1</v>
      </c>
      <c r="B28" s="22" t="s">
        <v>9</v>
      </c>
      <c r="C28" s="2">
        <v>1994</v>
      </c>
      <c r="D28">
        <v>31</v>
      </c>
      <c r="E28" s="22" t="s">
        <v>9</v>
      </c>
      <c r="F28" s="2">
        <v>1994</v>
      </c>
      <c r="H28" s="7">
        <f t="shared" si="2"/>
        <v>30200</v>
      </c>
      <c r="K28" s="5"/>
      <c r="L28" s="7">
        <f t="shared" si="0"/>
        <v>30200</v>
      </c>
      <c r="M28" s="1"/>
      <c r="O28" s="9">
        <v>30200</v>
      </c>
      <c r="Q28" s="9">
        <f t="shared" si="1"/>
        <v>0</v>
      </c>
    </row>
    <row r="29" spans="1:17" x14ac:dyDescent="0.25">
      <c r="A29">
        <v>1</v>
      </c>
      <c r="B29" s="22" t="s">
        <v>11</v>
      </c>
      <c r="C29" s="2">
        <v>1994</v>
      </c>
      <c r="D29">
        <v>30</v>
      </c>
      <c r="E29" s="22" t="s">
        <v>11</v>
      </c>
      <c r="F29" s="2">
        <v>1994</v>
      </c>
      <c r="H29" s="7">
        <f t="shared" si="2"/>
        <v>30200</v>
      </c>
      <c r="K29" s="5"/>
      <c r="L29" s="7">
        <f t="shared" si="0"/>
        <v>30200</v>
      </c>
      <c r="M29" s="1"/>
      <c r="O29" s="9">
        <v>30200</v>
      </c>
      <c r="Q29" s="9">
        <f t="shared" si="1"/>
        <v>0</v>
      </c>
    </row>
    <row r="30" spans="1:17" x14ac:dyDescent="0.25">
      <c r="A30">
        <v>1</v>
      </c>
      <c r="B30" s="22" t="s">
        <v>12</v>
      </c>
      <c r="C30" s="2">
        <v>1994</v>
      </c>
      <c r="D30">
        <v>31</v>
      </c>
      <c r="E30" s="22" t="s">
        <v>12</v>
      </c>
      <c r="F30" s="2">
        <v>1994</v>
      </c>
      <c r="H30" s="7">
        <f t="shared" si="2"/>
        <v>30200</v>
      </c>
      <c r="K30" s="5"/>
      <c r="L30" s="7">
        <f t="shared" si="0"/>
        <v>30200</v>
      </c>
      <c r="M30" s="1"/>
      <c r="O30" s="9">
        <v>30200</v>
      </c>
      <c r="P30" s="1"/>
      <c r="Q30" s="9">
        <f t="shared" si="1"/>
        <v>0</v>
      </c>
    </row>
    <row r="31" spans="1:17" x14ac:dyDescent="0.25">
      <c r="A31">
        <v>1</v>
      </c>
      <c r="B31" s="22" t="s">
        <v>13</v>
      </c>
      <c r="C31" s="2">
        <v>1995</v>
      </c>
      <c r="D31">
        <v>31</v>
      </c>
      <c r="E31" s="22" t="s">
        <v>13</v>
      </c>
      <c r="F31" s="2">
        <v>1995</v>
      </c>
      <c r="H31" s="7">
        <f t="shared" si="2"/>
        <v>30200</v>
      </c>
      <c r="K31" s="5"/>
      <c r="L31" s="7">
        <f t="shared" si="0"/>
        <v>30200</v>
      </c>
      <c r="M31" s="1"/>
      <c r="O31" s="9">
        <v>30200</v>
      </c>
      <c r="Q31" s="9">
        <f t="shared" si="1"/>
        <v>0</v>
      </c>
    </row>
    <row r="32" spans="1:17" x14ac:dyDescent="0.25">
      <c r="A32">
        <v>1</v>
      </c>
      <c r="B32" s="22" t="s">
        <v>14</v>
      </c>
      <c r="C32" s="2">
        <v>1995</v>
      </c>
      <c r="D32">
        <v>28</v>
      </c>
      <c r="E32" s="22" t="s">
        <v>14</v>
      </c>
      <c r="F32" s="2">
        <v>1995</v>
      </c>
      <c r="H32" s="7">
        <f t="shared" si="2"/>
        <v>30200</v>
      </c>
      <c r="K32" s="5"/>
      <c r="L32" s="7">
        <f t="shared" si="0"/>
        <v>30200</v>
      </c>
      <c r="M32" s="1"/>
      <c r="O32" s="9">
        <v>30200</v>
      </c>
      <c r="Q32" s="9">
        <f t="shared" si="1"/>
        <v>0</v>
      </c>
    </row>
    <row r="33" spans="1:17" x14ac:dyDescent="0.25">
      <c r="A33">
        <v>1</v>
      </c>
      <c r="B33" s="22" t="s">
        <v>15</v>
      </c>
      <c r="C33" s="2">
        <v>1995</v>
      </c>
      <c r="D33">
        <v>31</v>
      </c>
      <c r="E33" s="22" t="s">
        <v>15</v>
      </c>
      <c r="F33" s="2">
        <v>1995</v>
      </c>
      <c r="H33" s="7">
        <f t="shared" si="2"/>
        <v>30200</v>
      </c>
      <c r="L33" s="7">
        <f t="shared" si="0"/>
        <v>30200</v>
      </c>
      <c r="M33" s="1"/>
      <c r="O33" s="9">
        <v>30200</v>
      </c>
      <c r="Q33" s="9">
        <f t="shared" si="1"/>
        <v>0</v>
      </c>
    </row>
    <row r="34" spans="1:17" x14ac:dyDescent="0.25">
      <c r="A34">
        <v>1</v>
      </c>
      <c r="B34" s="22" t="s">
        <v>16</v>
      </c>
      <c r="C34" s="2">
        <v>1995</v>
      </c>
      <c r="D34">
        <v>30</v>
      </c>
      <c r="E34" s="22" t="s">
        <v>16</v>
      </c>
      <c r="F34" s="2">
        <v>1995</v>
      </c>
      <c r="H34" s="7">
        <f t="shared" si="2"/>
        <v>30200</v>
      </c>
      <c r="K34" s="5"/>
      <c r="L34" s="7">
        <f t="shared" si="0"/>
        <v>30200</v>
      </c>
      <c r="M34" s="1"/>
      <c r="O34" s="9">
        <v>30200</v>
      </c>
      <c r="Q34" s="9">
        <f t="shared" si="1"/>
        <v>0</v>
      </c>
    </row>
    <row r="35" spans="1:17" x14ac:dyDescent="0.25">
      <c r="A35">
        <v>1</v>
      </c>
      <c r="B35" s="22" t="s">
        <v>17</v>
      </c>
      <c r="C35" s="2">
        <v>1995</v>
      </c>
      <c r="D35">
        <v>31</v>
      </c>
      <c r="E35" s="22" t="s">
        <v>17</v>
      </c>
      <c r="F35" s="2">
        <v>1995</v>
      </c>
      <c r="H35" s="7">
        <f t="shared" si="2"/>
        <v>30200</v>
      </c>
      <c r="K35" s="5"/>
      <c r="L35" s="7">
        <f t="shared" si="0"/>
        <v>30200</v>
      </c>
      <c r="M35" s="1"/>
      <c r="O35" s="9">
        <v>30200</v>
      </c>
      <c r="Q35" s="9">
        <f t="shared" si="1"/>
        <v>0</v>
      </c>
    </row>
    <row r="36" spans="1:17" x14ac:dyDescent="0.25">
      <c r="A36">
        <v>1</v>
      </c>
      <c r="B36" s="22" t="s">
        <v>6</v>
      </c>
      <c r="C36" s="2">
        <v>1995</v>
      </c>
      <c r="D36">
        <v>30</v>
      </c>
      <c r="E36" s="22" t="s">
        <v>6</v>
      </c>
      <c r="F36" s="2">
        <v>1995</v>
      </c>
      <c r="H36" s="7">
        <f t="shared" si="2"/>
        <v>30200</v>
      </c>
      <c r="K36" s="5"/>
      <c r="L36" s="7">
        <f t="shared" si="0"/>
        <v>30200</v>
      </c>
      <c r="M36" s="1"/>
      <c r="O36" s="9">
        <v>30200</v>
      </c>
      <c r="Q36" s="9">
        <f t="shared" si="1"/>
        <v>0</v>
      </c>
    </row>
    <row r="37" spans="1:17" x14ac:dyDescent="0.25">
      <c r="A37">
        <v>1</v>
      </c>
      <c r="B37" s="22" t="s">
        <v>10</v>
      </c>
      <c r="C37" s="2">
        <v>1995</v>
      </c>
      <c r="D37">
        <v>31</v>
      </c>
      <c r="E37" s="22" t="s">
        <v>10</v>
      </c>
      <c r="F37" s="2">
        <v>1995</v>
      </c>
      <c r="H37" s="7">
        <f t="shared" si="2"/>
        <v>30200</v>
      </c>
      <c r="K37" s="5"/>
      <c r="L37" s="7">
        <f t="shared" si="0"/>
        <v>30200</v>
      </c>
      <c r="M37" s="1"/>
      <c r="O37" s="9">
        <v>30200</v>
      </c>
      <c r="Q37" s="9">
        <f t="shared" si="1"/>
        <v>0</v>
      </c>
    </row>
    <row r="38" spans="1:17" x14ac:dyDescent="0.25">
      <c r="A38">
        <v>1</v>
      </c>
      <c r="B38" s="22" t="s">
        <v>7</v>
      </c>
      <c r="C38" s="2">
        <v>1995</v>
      </c>
      <c r="D38">
        <v>31</v>
      </c>
      <c r="E38" s="22" t="s">
        <v>7</v>
      </c>
      <c r="F38" s="2">
        <v>1995</v>
      </c>
      <c r="H38" s="7">
        <f t="shared" si="2"/>
        <v>30200</v>
      </c>
      <c r="L38" s="7">
        <f t="shared" si="0"/>
        <v>30200</v>
      </c>
      <c r="O38" s="9">
        <v>30200</v>
      </c>
      <c r="Q38" s="9">
        <f t="shared" si="1"/>
        <v>0</v>
      </c>
    </row>
    <row r="39" spans="1:17" x14ac:dyDescent="0.25">
      <c r="A39">
        <v>1</v>
      </c>
      <c r="B39" s="22" t="s">
        <v>8</v>
      </c>
      <c r="C39" s="2">
        <v>1995</v>
      </c>
      <c r="D39">
        <v>30</v>
      </c>
      <c r="E39" s="22" t="s">
        <v>8</v>
      </c>
      <c r="F39" s="2">
        <v>1995</v>
      </c>
      <c r="H39" s="7">
        <f t="shared" si="2"/>
        <v>30200</v>
      </c>
      <c r="K39" s="5"/>
      <c r="L39" s="7">
        <f t="shared" si="0"/>
        <v>30200</v>
      </c>
      <c r="M39" s="1"/>
      <c r="O39" s="9">
        <v>30200</v>
      </c>
      <c r="Q39" s="9">
        <f t="shared" si="1"/>
        <v>0</v>
      </c>
    </row>
    <row r="40" spans="1:17" x14ac:dyDescent="0.25">
      <c r="A40">
        <v>1</v>
      </c>
      <c r="B40" s="22" t="s">
        <v>9</v>
      </c>
      <c r="C40" s="2">
        <v>1995</v>
      </c>
      <c r="D40">
        <v>31</v>
      </c>
      <c r="E40" s="22" t="s">
        <v>9</v>
      </c>
      <c r="F40" s="2">
        <v>1995</v>
      </c>
      <c r="H40" s="7">
        <f t="shared" si="2"/>
        <v>30200</v>
      </c>
      <c r="K40" s="5"/>
      <c r="L40" s="7">
        <f t="shared" si="0"/>
        <v>30200</v>
      </c>
      <c r="M40" s="1"/>
      <c r="O40" s="9">
        <v>30200</v>
      </c>
      <c r="Q40" s="9">
        <f t="shared" si="1"/>
        <v>0</v>
      </c>
    </row>
    <row r="41" spans="1:17" x14ac:dyDescent="0.25">
      <c r="A41">
        <v>1</v>
      </c>
      <c r="B41" s="22" t="s">
        <v>11</v>
      </c>
      <c r="C41" s="2">
        <v>1995</v>
      </c>
      <c r="D41">
        <v>30</v>
      </c>
      <c r="E41" s="22" t="s">
        <v>11</v>
      </c>
      <c r="F41" s="2">
        <v>1995</v>
      </c>
      <c r="H41" s="7">
        <f t="shared" si="2"/>
        <v>30200</v>
      </c>
      <c r="K41" s="5"/>
      <c r="L41" s="7">
        <f t="shared" si="0"/>
        <v>30200</v>
      </c>
      <c r="M41" s="1"/>
      <c r="O41" s="9">
        <v>30200</v>
      </c>
      <c r="Q41" s="9">
        <f t="shared" si="1"/>
        <v>0</v>
      </c>
    </row>
    <row r="42" spans="1:17" x14ac:dyDescent="0.25">
      <c r="A42">
        <v>1</v>
      </c>
      <c r="B42" s="22" t="s">
        <v>12</v>
      </c>
      <c r="C42" s="2">
        <v>1995</v>
      </c>
      <c r="D42">
        <v>31</v>
      </c>
      <c r="E42" s="22" t="s">
        <v>12</v>
      </c>
      <c r="F42" s="2">
        <v>1995</v>
      </c>
      <c r="H42" s="7">
        <f>L42</f>
        <v>30832.934131736525</v>
      </c>
      <c r="I42" s="25" t="s">
        <v>47</v>
      </c>
      <c r="J42" s="23">
        <v>1023</v>
      </c>
      <c r="K42" s="5">
        <v>36130</v>
      </c>
      <c r="L42" s="7">
        <f>H41*J42/J6</f>
        <v>30832.934131736525</v>
      </c>
      <c r="M42" s="1"/>
      <c r="O42" s="9">
        <v>30200</v>
      </c>
      <c r="P42" s="1"/>
      <c r="Q42" s="9">
        <f t="shared" si="1"/>
        <v>632.93413173652516</v>
      </c>
    </row>
    <row r="43" spans="1:17" x14ac:dyDescent="0.25">
      <c r="A43">
        <v>1</v>
      </c>
      <c r="B43" s="22" t="s">
        <v>13</v>
      </c>
      <c r="C43" s="2">
        <v>1996</v>
      </c>
      <c r="D43">
        <v>31</v>
      </c>
      <c r="E43" s="22" t="s">
        <v>13</v>
      </c>
      <c r="F43" s="2">
        <v>1996</v>
      </c>
      <c r="H43" s="7">
        <f>H42</f>
        <v>30832.934131736525</v>
      </c>
      <c r="K43" s="5"/>
      <c r="L43" s="7">
        <v>30832.93</v>
      </c>
      <c r="M43" s="1"/>
      <c r="O43" s="9">
        <v>30200</v>
      </c>
      <c r="Q43" s="9">
        <f t="shared" si="1"/>
        <v>632.93000000000029</v>
      </c>
    </row>
    <row r="44" spans="1:17" x14ac:dyDescent="0.25">
      <c r="A44">
        <v>1</v>
      </c>
      <c r="B44" s="22" t="s">
        <v>14</v>
      </c>
      <c r="C44" s="2">
        <v>1996</v>
      </c>
      <c r="D44">
        <v>28</v>
      </c>
      <c r="E44" s="22" t="s">
        <v>14</v>
      </c>
      <c r="F44" s="2">
        <v>1996</v>
      </c>
      <c r="H44" s="7">
        <f t="shared" ref="H44:H77" si="3">H43</f>
        <v>30832.934131736525</v>
      </c>
      <c r="K44" s="5"/>
      <c r="L44" s="7">
        <v>30832.93</v>
      </c>
      <c r="M44" s="1"/>
      <c r="O44" s="9">
        <v>30200</v>
      </c>
      <c r="Q44" s="9">
        <f t="shared" si="1"/>
        <v>632.93000000000029</v>
      </c>
    </row>
    <row r="45" spans="1:17" x14ac:dyDescent="0.25">
      <c r="A45">
        <v>1</v>
      </c>
      <c r="B45" s="22" t="s">
        <v>15</v>
      </c>
      <c r="C45" s="2">
        <v>1996</v>
      </c>
      <c r="D45">
        <v>31</v>
      </c>
      <c r="E45" s="22" t="s">
        <v>15</v>
      </c>
      <c r="F45" s="2">
        <v>1996</v>
      </c>
      <c r="H45" s="7">
        <f t="shared" si="3"/>
        <v>30832.934131736525</v>
      </c>
      <c r="L45" s="7">
        <v>30832.93</v>
      </c>
      <c r="M45" s="1"/>
      <c r="O45" s="9">
        <v>30200</v>
      </c>
      <c r="Q45" s="9">
        <f t="shared" si="1"/>
        <v>632.93000000000029</v>
      </c>
    </row>
    <row r="46" spans="1:17" x14ac:dyDescent="0.25">
      <c r="A46">
        <v>1</v>
      </c>
      <c r="B46" s="22" t="s">
        <v>16</v>
      </c>
      <c r="C46" s="2">
        <v>1996</v>
      </c>
      <c r="D46">
        <v>30</v>
      </c>
      <c r="E46" s="22" t="s">
        <v>16</v>
      </c>
      <c r="F46" s="2">
        <v>1996</v>
      </c>
      <c r="H46" s="7">
        <f t="shared" si="3"/>
        <v>30832.934131736525</v>
      </c>
      <c r="K46" s="5"/>
      <c r="L46" s="7">
        <v>30832.93</v>
      </c>
      <c r="M46" s="1"/>
      <c r="O46" s="9">
        <v>30200</v>
      </c>
      <c r="Q46" s="9">
        <f t="shared" si="1"/>
        <v>632.93000000000029</v>
      </c>
    </row>
    <row r="47" spans="1:17" x14ac:dyDescent="0.25">
      <c r="A47">
        <v>1</v>
      </c>
      <c r="B47" s="22" t="s">
        <v>17</v>
      </c>
      <c r="C47" s="2">
        <v>1996</v>
      </c>
      <c r="D47">
        <v>31</v>
      </c>
      <c r="E47" s="22" t="s">
        <v>17</v>
      </c>
      <c r="F47" s="2">
        <v>1996</v>
      </c>
      <c r="H47" s="7">
        <f t="shared" si="3"/>
        <v>30832.934131736525</v>
      </c>
      <c r="K47" s="5"/>
      <c r="L47" s="7">
        <v>30832.93</v>
      </c>
      <c r="M47" s="1"/>
      <c r="O47" s="9">
        <v>30200</v>
      </c>
      <c r="Q47" s="9">
        <f t="shared" si="1"/>
        <v>632.93000000000029</v>
      </c>
    </row>
    <row r="48" spans="1:17" x14ac:dyDescent="0.25">
      <c r="A48">
        <v>1</v>
      </c>
      <c r="B48" s="22" t="s">
        <v>6</v>
      </c>
      <c r="C48" s="2">
        <v>1996</v>
      </c>
      <c r="D48">
        <v>30</v>
      </c>
      <c r="E48" s="22" t="s">
        <v>6</v>
      </c>
      <c r="F48" s="2">
        <v>1996</v>
      </c>
      <c r="H48" s="7">
        <f t="shared" si="3"/>
        <v>30832.934131736525</v>
      </c>
      <c r="K48" s="5"/>
      <c r="L48" s="7">
        <v>30832.93</v>
      </c>
      <c r="M48" s="1"/>
      <c r="O48" s="9">
        <v>30200</v>
      </c>
      <c r="Q48" s="9">
        <f t="shared" si="1"/>
        <v>632.93000000000029</v>
      </c>
    </row>
    <row r="49" spans="1:17" x14ac:dyDescent="0.25">
      <c r="A49">
        <v>1</v>
      </c>
      <c r="B49" s="22" t="s">
        <v>10</v>
      </c>
      <c r="C49" s="2">
        <v>1996</v>
      </c>
      <c r="D49">
        <v>31</v>
      </c>
      <c r="E49" s="22" t="s">
        <v>10</v>
      </c>
      <c r="F49" s="2">
        <v>1996</v>
      </c>
      <c r="H49" s="7">
        <f t="shared" si="3"/>
        <v>30832.934131736525</v>
      </c>
      <c r="K49" s="5"/>
      <c r="L49" s="7">
        <v>30832.93</v>
      </c>
      <c r="M49" s="1"/>
      <c r="O49" s="9">
        <v>30200</v>
      </c>
      <c r="Q49" s="9">
        <f t="shared" si="1"/>
        <v>632.93000000000029</v>
      </c>
    </row>
    <row r="50" spans="1:17" x14ac:dyDescent="0.25">
      <c r="A50">
        <v>1</v>
      </c>
      <c r="B50" s="22" t="s">
        <v>7</v>
      </c>
      <c r="C50" s="2">
        <v>1996</v>
      </c>
      <c r="D50">
        <v>31</v>
      </c>
      <c r="E50" s="22" t="s">
        <v>7</v>
      </c>
      <c r="F50" s="2">
        <v>1996</v>
      </c>
      <c r="H50" s="7">
        <f t="shared" si="3"/>
        <v>30832.934131736525</v>
      </c>
      <c r="L50" s="7">
        <v>30832.93</v>
      </c>
      <c r="O50" s="9">
        <v>30200</v>
      </c>
      <c r="Q50" s="9">
        <f t="shared" si="1"/>
        <v>632.93000000000029</v>
      </c>
    </row>
    <row r="51" spans="1:17" x14ac:dyDescent="0.25">
      <c r="A51">
        <v>1</v>
      </c>
      <c r="B51" s="22" t="s">
        <v>8</v>
      </c>
      <c r="C51" s="2">
        <v>1996</v>
      </c>
      <c r="D51">
        <v>30</v>
      </c>
      <c r="E51" s="22" t="s">
        <v>8</v>
      </c>
      <c r="F51" s="2">
        <v>1996</v>
      </c>
      <c r="H51" s="7">
        <f t="shared" si="3"/>
        <v>30832.934131736525</v>
      </c>
      <c r="K51" s="5"/>
      <c r="L51" s="7">
        <v>30832.93</v>
      </c>
      <c r="M51" s="1"/>
      <c r="O51" s="9">
        <v>30200</v>
      </c>
      <c r="Q51" s="9">
        <f t="shared" si="1"/>
        <v>632.93000000000029</v>
      </c>
    </row>
    <row r="52" spans="1:17" x14ac:dyDescent="0.25">
      <c r="A52">
        <v>1</v>
      </c>
      <c r="B52" s="22" t="s">
        <v>9</v>
      </c>
      <c r="C52" s="2">
        <v>1996</v>
      </c>
      <c r="D52">
        <v>31</v>
      </c>
      <c r="E52" s="22" t="s">
        <v>9</v>
      </c>
      <c r="F52" s="2">
        <v>1996</v>
      </c>
      <c r="H52" s="7">
        <f t="shared" si="3"/>
        <v>30832.934131736525</v>
      </c>
      <c r="K52" s="5"/>
      <c r="L52" s="7">
        <v>30832.93</v>
      </c>
      <c r="M52" s="1"/>
      <c r="O52" s="9">
        <v>30200</v>
      </c>
      <c r="Q52" s="9">
        <f t="shared" si="1"/>
        <v>632.93000000000029</v>
      </c>
    </row>
    <row r="53" spans="1:17" x14ac:dyDescent="0.25">
      <c r="A53">
        <v>1</v>
      </c>
      <c r="B53" s="22" t="s">
        <v>11</v>
      </c>
      <c r="C53" s="2">
        <v>1996</v>
      </c>
      <c r="D53">
        <v>30</v>
      </c>
      <c r="E53" s="22" t="s">
        <v>11</v>
      </c>
      <c r="F53" s="2">
        <v>1996</v>
      </c>
      <c r="H53" s="7">
        <f t="shared" si="3"/>
        <v>30832.934131736525</v>
      </c>
      <c r="K53" s="5"/>
      <c r="L53" s="7">
        <v>30832.93</v>
      </c>
      <c r="M53" s="1"/>
      <c r="O53" s="9">
        <v>30200</v>
      </c>
      <c r="Q53" s="9">
        <f t="shared" si="1"/>
        <v>632.93000000000029</v>
      </c>
    </row>
    <row r="54" spans="1:17" x14ac:dyDescent="0.25">
      <c r="A54">
        <v>1</v>
      </c>
      <c r="B54" s="22" t="s">
        <v>12</v>
      </c>
      <c r="C54" s="2">
        <v>1996</v>
      </c>
      <c r="D54">
        <v>31</v>
      </c>
      <c r="E54" s="22" t="s">
        <v>12</v>
      </c>
      <c r="F54" s="2">
        <v>1996</v>
      </c>
      <c r="H54" s="7">
        <f t="shared" si="3"/>
        <v>30832.934131736525</v>
      </c>
      <c r="K54" s="5"/>
      <c r="L54" s="7">
        <v>30832.93</v>
      </c>
      <c r="M54" s="1"/>
      <c r="O54" s="9">
        <v>30200</v>
      </c>
      <c r="P54" s="1"/>
      <c r="Q54" s="9">
        <f t="shared" si="1"/>
        <v>632.93000000000029</v>
      </c>
    </row>
    <row r="55" spans="1:17" x14ac:dyDescent="0.25">
      <c r="A55">
        <v>1</v>
      </c>
      <c r="B55" s="22" t="s">
        <v>13</v>
      </c>
      <c r="C55" s="2">
        <v>1997</v>
      </c>
      <c r="D55">
        <v>31</v>
      </c>
      <c r="E55" s="22" t="s">
        <v>13</v>
      </c>
      <c r="F55" s="2">
        <v>1997</v>
      </c>
      <c r="H55" s="7">
        <f t="shared" si="3"/>
        <v>30832.934131736525</v>
      </c>
      <c r="K55" s="5"/>
      <c r="L55" s="7">
        <v>30832.93</v>
      </c>
      <c r="M55" s="1"/>
      <c r="O55" s="9">
        <v>30200</v>
      </c>
      <c r="Q55" s="9">
        <f t="shared" si="1"/>
        <v>632.93000000000029</v>
      </c>
    </row>
    <row r="56" spans="1:17" x14ac:dyDescent="0.25">
      <c r="A56">
        <v>1</v>
      </c>
      <c r="B56" s="22" t="s">
        <v>14</v>
      </c>
      <c r="C56" s="2">
        <v>1997</v>
      </c>
      <c r="D56">
        <v>28</v>
      </c>
      <c r="E56" s="22" t="s">
        <v>14</v>
      </c>
      <c r="F56" s="2">
        <v>1997</v>
      </c>
      <c r="H56" s="7">
        <f t="shared" si="3"/>
        <v>30832.934131736525</v>
      </c>
      <c r="K56" s="5"/>
      <c r="L56" s="7">
        <v>30832.93</v>
      </c>
      <c r="M56" s="1"/>
      <c r="O56" s="9">
        <v>30200</v>
      </c>
      <c r="Q56" s="9">
        <f t="shared" si="1"/>
        <v>632.93000000000029</v>
      </c>
    </row>
    <row r="57" spans="1:17" x14ac:dyDescent="0.25">
      <c r="A57">
        <v>1</v>
      </c>
      <c r="B57" s="22" t="s">
        <v>15</v>
      </c>
      <c r="C57" s="2">
        <v>1997</v>
      </c>
      <c r="D57">
        <v>31</v>
      </c>
      <c r="E57" s="22" t="s">
        <v>15</v>
      </c>
      <c r="F57" s="2">
        <v>1997</v>
      </c>
      <c r="H57" s="7">
        <f t="shared" si="3"/>
        <v>30832.934131736525</v>
      </c>
      <c r="L57" s="7">
        <v>30832.93</v>
      </c>
      <c r="M57" s="1"/>
      <c r="O57" s="9">
        <v>30200</v>
      </c>
      <c r="Q57" s="9">
        <f t="shared" si="1"/>
        <v>632.93000000000029</v>
      </c>
    </row>
    <row r="58" spans="1:17" x14ac:dyDescent="0.25">
      <c r="A58">
        <v>1</v>
      </c>
      <c r="B58" s="22" t="s">
        <v>16</v>
      </c>
      <c r="C58" s="2">
        <v>1997</v>
      </c>
      <c r="D58">
        <v>30</v>
      </c>
      <c r="E58" s="22" t="s">
        <v>16</v>
      </c>
      <c r="F58" s="2">
        <v>1997</v>
      </c>
      <c r="H58" s="7">
        <f t="shared" si="3"/>
        <v>30832.934131736525</v>
      </c>
      <c r="K58" s="5"/>
      <c r="L58" s="7">
        <v>30832.93</v>
      </c>
      <c r="M58" s="1"/>
      <c r="O58" s="9">
        <v>30200</v>
      </c>
      <c r="Q58" s="9">
        <f t="shared" si="1"/>
        <v>632.93000000000029</v>
      </c>
    </row>
    <row r="59" spans="1:17" x14ac:dyDescent="0.25">
      <c r="A59">
        <v>1</v>
      </c>
      <c r="B59" s="22" t="s">
        <v>17</v>
      </c>
      <c r="C59" s="2">
        <v>1997</v>
      </c>
      <c r="D59">
        <v>31</v>
      </c>
      <c r="E59" s="22" t="s">
        <v>17</v>
      </c>
      <c r="F59" s="2">
        <v>1997</v>
      </c>
      <c r="H59" s="7">
        <f t="shared" si="3"/>
        <v>30832.934131736525</v>
      </c>
      <c r="K59" s="5"/>
      <c r="L59" s="7">
        <v>30832.93</v>
      </c>
      <c r="M59" s="1"/>
      <c r="O59" s="9">
        <v>30200</v>
      </c>
      <c r="Q59" s="9">
        <f t="shared" si="1"/>
        <v>632.93000000000029</v>
      </c>
    </row>
    <row r="60" spans="1:17" x14ac:dyDescent="0.25">
      <c r="A60">
        <v>1</v>
      </c>
      <c r="B60" s="22" t="s">
        <v>6</v>
      </c>
      <c r="C60" s="2">
        <v>1997</v>
      </c>
      <c r="D60">
        <v>30</v>
      </c>
      <c r="E60" s="22" t="s">
        <v>6</v>
      </c>
      <c r="F60" s="2">
        <v>1997</v>
      </c>
      <c r="H60" s="7">
        <f t="shared" si="3"/>
        <v>30832.934131736525</v>
      </c>
      <c r="K60" s="5"/>
      <c r="L60" s="7">
        <v>30832.93</v>
      </c>
      <c r="M60" s="1"/>
      <c r="O60" s="9">
        <v>30200</v>
      </c>
      <c r="Q60" s="9">
        <f t="shared" si="1"/>
        <v>632.93000000000029</v>
      </c>
    </row>
    <row r="61" spans="1:17" x14ac:dyDescent="0.25">
      <c r="A61">
        <v>1</v>
      </c>
      <c r="B61" s="22" t="s">
        <v>10</v>
      </c>
      <c r="C61" s="2">
        <v>1997</v>
      </c>
      <c r="D61">
        <v>31</v>
      </c>
      <c r="E61" s="22" t="s">
        <v>10</v>
      </c>
      <c r="F61" s="2">
        <v>1997</v>
      </c>
      <c r="H61" s="7">
        <f t="shared" si="3"/>
        <v>30832.934131736525</v>
      </c>
      <c r="K61" s="5"/>
      <c r="L61" s="7">
        <v>30832.93</v>
      </c>
      <c r="M61" s="1"/>
      <c r="O61" s="9">
        <v>30200</v>
      </c>
      <c r="Q61" s="9">
        <f t="shared" si="1"/>
        <v>632.93000000000029</v>
      </c>
    </row>
    <row r="62" spans="1:17" x14ac:dyDescent="0.25">
      <c r="A62">
        <v>1</v>
      </c>
      <c r="B62" s="22" t="s">
        <v>7</v>
      </c>
      <c r="C62" s="2">
        <v>1997</v>
      </c>
      <c r="D62">
        <v>31</v>
      </c>
      <c r="E62" s="22" t="s">
        <v>7</v>
      </c>
      <c r="F62" s="2">
        <v>1997</v>
      </c>
      <c r="H62" s="7">
        <f t="shared" si="3"/>
        <v>30832.934131736525</v>
      </c>
      <c r="L62" s="7">
        <v>30832.93</v>
      </c>
      <c r="O62" s="9">
        <v>30200</v>
      </c>
      <c r="Q62" s="9">
        <f t="shared" si="1"/>
        <v>632.93000000000029</v>
      </c>
    </row>
    <row r="63" spans="1:17" x14ac:dyDescent="0.25">
      <c r="A63">
        <v>1</v>
      </c>
      <c r="B63" s="22" t="s">
        <v>8</v>
      </c>
      <c r="C63" s="2">
        <v>1997</v>
      </c>
      <c r="D63">
        <v>30</v>
      </c>
      <c r="E63" s="22" t="s">
        <v>8</v>
      </c>
      <c r="F63" s="2">
        <v>1997</v>
      </c>
      <c r="H63" s="7">
        <f t="shared" si="3"/>
        <v>30832.934131736525</v>
      </c>
      <c r="K63" s="5"/>
      <c r="L63" s="7">
        <v>30832.93</v>
      </c>
      <c r="M63" s="1"/>
      <c r="O63" s="9">
        <v>30200</v>
      </c>
      <c r="Q63" s="9">
        <f t="shared" si="1"/>
        <v>632.93000000000029</v>
      </c>
    </row>
    <row r="64" spans="1:17" x14ac:dyDescent="0.25">
      <c r="A64">
        <v>1</v>
      </c>
      <c r="B64" s="22" t="s">
        <v>9</v>
      </c>
      <c r="C64" s="2">
        <v>1997</v>
      </c>
      <c r="D64">
        <v>31</v>
      </c>
      <c r="E64" s="22" t="s">
        <v>9</v>
      </c>
      <c r="F64" s="2">
        <v>1997</v>
      </c>
      <c r="H64" s="7">
        <f t="shared" si="3"/>
        <v>30832.934131736525</v>
      </c>
      <c r="K64" s="5"/>
      <c r="L64" s="7">
        <v>30832.93</v>
      </c>
      <c r="M64" s="1"/>
      <c r="O64" s="9">
        <v>30200</v>
      </c>
      <c r="Q64" s="9">
        <f t="shared" si="1"/>
        <v>632.93000000000029</v>
      </c>
    </row>
    <row r="65" spans="1:18" x14ac:dyDescent="0.25">
      <c r="A65">
        <v>1</v>
      </c>
      <c r="B65" s="22" t="s">
        <v>11</v>
      </c>
      <c r="C65" s="2">
        <v>1997</v>
      </c>
      <c r="D65">
        <v>30</v>
      </c>
      <c r="E65" s="22" t="s">
        <v>11</v>
      </c>
      <c r="F65" s="2">
        <v>1997</v>
      </c>
      <c r="H65" s="7">
        <f t="shared" si="3"/>
        <v>30832.934131736525</v>
      </c>
      <c r="K65" s="5"/>
      <c r="L65" s="7">
        <v>30832.93</v>
      </c>
      <c r="M65" s="1"/>
      <c r="O65" s="9">
        <v>30200</v>
      </c>
      <c r="Q65" s="9">
        <f t="shared" si="1"/>
        <v>632.93000000000029</v>
      </c>
    </row>
    <row r="66" spans="1:18" x14ac:dyDescent="0.25">
      <c r="A66">
        <v>1</v>
      </c>
      <c r="B66" s="22" t="s">
        <v>12</v>
      </c>
      <c r="C66" s="2">
        <v>1997</v>
      </c>
      <c r="D66">
        <v>31</v>
      </c>
      <c r="E66" s="22" t="s">
        <v>12</v>
      </c>
      <c r="F66" s="2">
        <v>1997</v>
      </c>
      <c r="H66" s="7">
        <f t="shared" si="3"/>
        <v>30832.934131736525</v>
      </c>
      <c r="K66" s="5"/>
      <c r="L66" s="7">
        <v>30832.93</v>
      </c>
      <c r="M66" s="1"/>
      <c r="O66" s="9">
        <v>30200</v>
      </c>
      <c r="P66" s="1"/>
      <c r="Q66" s="9">
        <f t="shared" si="1"/>
        <v>632.93000000000029</v>
      </c>
    </row>
    <row r="67" spans="1:18" x14ac:dyDescent="0.25">
      <c r="A67">
        <v>1</v>
      </c>
      <c r="B67" s="22" t="s">
        <v>13</v>
      </c>
      <c r="C67" s="2">
        <v>1998</v>
      </c>
      <c r="D67">
        <v>31</v>
      </c>
      <c r="E67" s="22" t="s">
        <v>13</v>
      </c>
      <c r="F67" s="2">
        <v>1998</v>
      </c>
      <c r="H67" s="7">
        <f t="shared" si="3"/>
        <v>30832.934131736525</v>
      </c>
      <c r="K67" s="5"/>
      <c r="L67" s="7">
        <v>30832.93</v>
      </c>
      <c r="M67" s="1"/>
      <c r="O67" s="9">
        <v>30200</v>
      </c>
      <c r="Q67" s="9">
        <f t="shared" si="1"/>
        <v>632.93000000000029</v>
      </c>
    </row>
    <row r="68" spans="1:18" x14ac:dyDescent="0.25">
      <c r="A68">
        <v>1</v>
      </c>
      <c r="B68" s="22" t="s">
        <v>14</v>
      </c>
      <c r="C68" s="2">
        <v>1998</v>
      </c>
      <c r="D68">
        <v>28</v>
      </c>
      <c r="E68" s="22" t="s">
        <v>14</v>
      </c>
      <c r="F68" s="2">
        <v>1998</v>
      </c>
      <c r="H68" s="7">
        <f t="shared" si="3"/>
        <v>30832.934131736525</v>
      </c>
      <c r="K68" s="5"/>
      <c r="L68" s="7">
        <v>30832.93</v>
      </c>
      <c r="M68" s="1"/>
      <c r="O68" s="9">
        <v>30200</v>
      </c>
      <c r="Q68" s="9">
        <f t="shared" si="1"/>
        <v>632.93000000000029</v>
      </c>
    </row>
    <row r="69" spans="1:18" x14ac:dyDescent="0.25">
      <c r="A69">
        <v>1</v>
      </c>
      <c r="B69" s="22" t="s">
        <v>15</v>
      </c>
      <c r="C69" s="2">
        <v>1998</v>
      </c>
      <c r="D69">
        <v>31</v>
      </c>
      <c r="E69" s="22" t="s">
        <v>15</v>
      </c>
      <c r="F69" s="2">
        <v>1998</v>
      </c>
      <c r="H69" s="7">
        <f t="shared" si="3"/>
        <v>30832.934131736525</v>
      </c>
      <c r="L69" s="7">
        <v>30832.93</v>
      </c>
      <c r="M69" s="1"/>
      <c r="O69" s="9">
        <v>30200</v>
      </c>
      <c r="Q69" s="9">
        <f t="shared" si="1"/>
        <v>632.93000000000029</v>
      </c>
    </row>
    <row r="70" spans="1:18" x14ac:dyDescent="0.25">
      <c r="A70">
        <v>1</v>
      </c>
      <c r="B70" s="22" t="s">
        <v>16</v>
      </c>
      <c r="C70" s="2">
        <v>1998</v>
      </c>
      <c r="D70">
        <v>30</v>
      </c>
      <c r="E70" s="22" t="s">
        <v>16</v>
      </c>
      <c r="F70" s="2">
        <v>1998</v>
      </c>
      <c r="H70" s="7">
        <f t="shared" si="3"/>
        <v>30832.934131736525</v>
      </c>
      <c r="K70" s="5"/>
      <c r="L70" s="7">
        <v>30832.93</v>
      </c>
      <c r="M70" s="1"/>
      <c r="O70" s="9">
        <v>30200</v>
      </c>
      <c r="Q70" s="9">
        <f t="shared" si="1"/>
        <v>632.93000000000029</v>
      </c>
    </row>
    <row r="71" spans="1:18" x14ac:dyDescent="0.25">
      <c r="A71">
        <v>1</v>
      </c>
      <c r="B71" s="22" t="s">
        <v>17</v>
      </c>
      <c r="C71" s="2">
        <v>1998</v>
      </c>
      <c r="D71">
        <v>31</v>
      </c>
      <c r="E71" s="22" t="s">
        <v>17</v>
      </c>
      <c r="F71" s="2">
        <v>1998</v>
      </c>
      <c r="H71" s="7">
        <f t="shared" si="3"/>
        <v>30832.934131736525</v>
      </c>
      <c r="K71" s="5"/>
      <c r="L71" s="7">
        <v>30832.93</v>
      </c>
      <c r="M71" s="1"/>
      <c r="O71" s="9">
        <v>30200</v>
      </c>
      <c r="Q71" s="9">
        <f t="shared" ref="Q71:Q97" si="4">L71-O71</f>
        <v>632.93000000000029</v>
      </c>
    </row>
    <row r="72" spans="1:18" x14ac:dyDescent="0.25">
      <c r="A72">
        <v>1</v>
      </c>
      <c r="B72" s="22" t="s">
        <v>6</v>
      </c>
      <c r="C72" s="2">
        <v>1998</v>
      </c>
      <c r="D72">
        <v>30</v>
      </c>
      <c r="E72" s="22" t="s">
        <v>6</v>
      </c>
      <c r="F72" s="2">
        <v>1998</v>
      </c>
      <c r="H72" s="7">
        <f t="shared" si="3"/>
        <v>30832.934131736525</v>
      </c>
      <c r="K72" s="5"/>
      <c r="L72" s="7">
        <v>30832.93</v>
      </c>
      <c r="M72" s="1"/>
      <c r="O72" s="9">
        <v>30200</v>
      </c>
      <c r="Q72" s="9">
        <f t="shared" si="4"/>
        <v>632.93000000000029</v>
      </c>
    </row>
    <row r="73" spans="1:18" x14ac:dyDescent="0.25">
      <c r="A73">
        <v>1</v>
      </c>
      <c r="B73" s="22" t="s">
        <v>10</v>
      </c>
      <c r="C73" s="2">
        <v>1998</v>
      </c>
      <c r="D73">
        <v>31</v>
      </c>
      <c r="E73" s="22" t="s">
        <v>10</v>
      </c>
      <c r="F73" s="2">
        <v>1998</v>
      </c>
      <c r="H73" s="7">
        <f t="shared" si="3"/>
        <v>30832.934131736525</v>
      </c>
      <c r="K73" s="5"/>
      <c r="L73" s="7">
        <v>30832.93</v>
      </c>
      <c r="M73" s="1"/>
      <c r="O73" s="9">
        <v>30200</v>
      </c>
      <c r="Q73" s="9">
        <f t="shared" si="4"/>
        <v>632.93000000000029</v>
      </c>
    </row>
    <row r="74" spans="1:18" x14ac:dyDescent="0.25">
      <c r="A74">
        <v>1</v>
      </c>
      <c r="B74" s="22" t="s">
        <v>7</v>
      </c>
      <c r="C74" s="2">
        <v>1998</v>
      </c>
      <c r="D74">
        <v>31</v>
      </c>
      <c r="E74" s="22" t="s">
        <v>7</v>
      </c>
      <c r="F74" s="2">
        <v>1998</v>
      </c>
      <c r="H74" s="7">
        <f t="shared" si="3"/>
        <v>30832.934131736525</v>
      </c>
      <c r="L74" s="7">
        <v>30832.93</v>
      </c>
      <c r="O74" s="9">
        <v>30200</v>
      </c>
      <c r="Q74" s="9">
        <f t="shared" si="4"/>
        <v>632.93000000000029</v>
      </c>
    </row>
    <row r="75" spans="1:18" x14ac:dyDescent="0.25">
      <c r="A75">
        <v>1</v>
      </c>
      <c r="B75" s="22" t="s">
        <v>8</v>
      </c>
      <c r="C75" s="2">
        <v>1998</v>
      </c>
      <c r="D75">
        <v>30</v>
      </c>
      <c r="E75" s="22" t="s">
        <v>8</v>
      </c>
      <c r="F75" s="2">
        <v>1998</v>
      </c>
      <c r="H75" s="7">
        <f t="shared" si="3"/>
        <v>30832.934131736525</v>
      </c>
      <c r="K75" s="5"/>
      <c r="L75" s="7">
        <v>30832.93</v>
      </c>
      <c r="M75" s="1"/>
      <c r="O75" s="9">
        <v>30200</v>
      </c>
      <c r="Q75" s="9">
        <f t="shared" si="4"/>
        <v>632.93000000000029</v>
      </c>
    </row>
    <row r="76" spans="1:18" x14ac:dyDescent="0.25">
      <c r="A76">
        <v>1</v>
      </c>
      <c r="B76" s="22" t="s">
        <v>9</v>
      </c>
      <c r="C76" s="2">
        <v>1998</v>
      </c>
      <c r="D76">
        <v>31</v>
      </c>
      <c r="E76" s="22" t="s">
        <v>9</v>
      </c>
      <c r="F76" s="2">
        <v>1998</v>
      </c>
      <c r="H76" s="7">
        <f t="shared" si="3"/>
        <v>30832.934131736525</v>
      </c>
      <c r="K76" s="5"/>
      <c r="L76" s="7">
        <v>30832.93</v>
      </c>
      <c r="M76" s="1"/>
      <c r="O76" s="9">
        <v>30200</v>
      </c>
      <c r="Q76" s="9">
        <f t="shared" si="4"/>
        <v>632.93000000000029</v>
      </c>
    </row>
    <row r="77" spans="1:18" x14ac:dyDescent="0.25">
      <c r="A77">
        <v>1</v>
      </c>
      <c r="B77" s="22" t="s">
        <v>11</v>
      </c>
      <c r="C77" s="2">
        <v>1998</v>
      </c>
      <c r="D77">
        <v>30</v>
      </c>
      <c r="E77" s="22" t="s">
        <v>11</v>
      </c>
      <c r="F77" s="2">
        <v>1998</v>
      </c>
      <c r="H77" s="7">
        <f t="shared" si="3"/>
        <v>30832.934131736525</v>
      </c>
      <c r="K77" s="5"/>
      <c r="L77" s="7">
        <v>30832.93</v>
      </c>
      <c r="M77" s="1"/>
      <c r="O77" s="9">
        <v>30200</v>
      </c>
      <c r="Q77" s="9">
        <f t="shared" si="4"/>
        <v>632.93000000000029</v>
      </c>
      <c r="R77" s="9">
        <f>SUM(Q42:Q77)</f>
        <v>22785.484131736535</v>
      </c>
    </row>
    <row r="78" spans="1:18" x14ac:dyDescent="0.25">
      <c r="A78">
        <v>1</v>
      </c>
      <c r="B78" s="22" t="s">
        <v>12</v>
      </c>
      <c r="C78" s="2">
        <v>1998</v>
      </c>
      <c r="D78">
        <v>31</v>
      </c>
      <c r="E78" s="22" t="s">
        <v>12</v>
      </c>
      <c r="F78" s="2">
        <v>1998</v>
      </c>
      <c r="H78" s="7">
        <f>L78</f>
        <v>31887.8243512974</v>
      </c>
      <c r="I78" s="25" t="s">
        <v>48</v>
      </c>
      <c r="J78" s="23">
        <v>1058</v>
      </c>
      <c r="K78" s="5">
        <v>37226</v>
      </c>
      <c r="L78" s="7">
        <f>H77*J78/J42</f>
        <v>31887.8243512974</v>
      </c>
      <c r="M78" s="1"/>
      <c r="O78" s="9">
        <v>30200</v>
      </c>
      <c r="Q78" s="9">
        <f t="shared" si="4"/>
        <v>1687.8243512974004</v>
      </c>
    </row>
    <row r="79" spans="1:18" x14ac:dyDescent="0.25">
      <c r="A79">
        <v>1</v>
      </c>
      <c r="B79" s="22" t="s">
        <v>13</v>
      </c>
      <c r="C79" s="2">
        <v>1999</v>
      </c>
      <c r="D79">
        <v>31</v>
      </c>
      <c r="E79" s="22" t="s">
        <v>13</v>
      </c>
      <c r="F79" s="2">
        <v>1999</v>
      </c>
      <c r="H79" s="7">
        <f>H78</f>
        <v>31887.8243512974</v>
      </c>
      <c r="L79" s="7">
        <v>31887.82</v>
      </c>
      <c r="M79" s="1"/>
      <c r="O79" s="9">
        <v>30200</v>
      </c>
      <c r="Q79" s="9">
        <f t="shared" si="4"/>
        <v>1687.8199999999997</v>
      </c>
    </row>
    <row r="80" spans="1:18" x14ac:dyDescent="0.25">
      <c r="A80">
        <v>1</v>
      </c>
      <c r="B80" s="22" t="s">
        <v>14</v>
      </c>
      <c r="C80" s="2">
        <v>1999</v>
      </c>
      <c r="D80">
        <v>28</v>
      </c>
      <c r="E80" s="22" t="s">
        <v>14</v>
      </c>
      <c r="F80" s="2">
        <v>1999</v>
      </c>
      <c r="H80" s="7">
        <f t="shared" ref="H80:H113" si="5">H79</f>
        <v>31887.8243512974</v>
      </c>
      <c r="L80" s="7">
        <v>31887.82</v>
      </c>
      <c r="M80" s="1"/>
      <c r="O80" s="9">
        <v>30200</v>
      </c>
      <c r="Q80" s="9">
        <f t="shared" si="4"/>
        <v>1687.8199999999997</v>
      </c>
    </row>
    <row r="81" spans="1:19" x14ac:dyDescent="0.25">
      <c r="A81">
        <v>1</v>
      </c>
      <c r="B81" s="22" t="s">
        <v>15</v>
      </c>
      <c r="C81" s="2">
        <v>1999</v>
      </c>
      <c r="D81">
        <v>31</v>
      </c>
      <c r="E81" s="22" t="s">
        <v>15</v>
      </c>
      <c r="F81" s="2">
        <v>1999</v>
      </c>
      <c r="H81" s="7">
        <f t="shared" si="5"/>
        <v>31887.8243512974</v>
      </c>
      <c r="L81" s="7">
        <v>31887.82</v>
      </c>
      <c r="M81" s="1"/>
      <c r="O81" s="9">
        <v>30200</v>
      </c>
      <c r="Q81" s="9">
        <f t="shared" si="4"/>
        <v>1687.8199999999997</v>
      </c>
    </row>
    <row r="82" spans="1:19" x14ac:dyDescent="0.25">
      <c r="A82">
        <v>1</v>
      </c>
      <c r="B82" s="22" t="s">
        <v>16</v>
      </c>
      <c r="C82" s="2">
        <v>1999</v>
      </c>
      <c r="D82">
        <v>30</v>
      </c>
      <c r="E82" s="22" t="s">
        <v>16</v>
      </c>
      <c r="F82" s="2">
        <v>1999</v>
      </c>
      <c r="H82" s="7">
        <f t="shared" si="5"/>
        <v>31887.8243512974</v>
      </c>
      <c r="L82" s="7">
        <v>31887.82</v>
      </c>
      <c r="O82" s="9">
        <v>30200</v>
      </c>
      <c r="Q82" s="9">
        <f t="shared" si="4"/>
        <v>1687.8199999999997</v>
      </c>
    </row>
    <row r="83" spans="1:19" x14ac:dyDescent="0.25">
      <c r="A83">
        <v>1</v>
      </c>
      <c r="B83" s="22" t="s">
        <v>17</v>
      </c>
      <c r="C83" s="2">
        <v>1999</v>
      </c>
      <c r="D83">
        <v>31</v>
      </c>
      <c r="E83" s="22" t="s">
        <v>17</v>
      </c>
      <c r="F83" s="2">
        <v>1999</v>
      </c>
      <c r="H83" s="7">
        <f t="shared" si="5"/>
        <v>31887.8243512974</v>
      </c>
      <c r="L83" s="7">
        <v>31887.82</v>
      </c>
      <c r="O83" s="9">
        <v>30200</v>
      </c>
      <c r="Q83" s="9">
        <f t="shared" si="4"/>
        <v>1687.8199999999997</v>
      </c>
    </row>
    <row r="84" spans="1:19" x14ac:dyDescent="0.25">
      <c r="A84">
        <v>1</v>
      </c>
      <c r="B84" s="22" t="s">
        <v>6</v>
      </c>
      <c r="C84" s="2">
        <v>1999</v>
      </c>
      <c r="D84">
        <v>30</v>
      </c>
      <c r="E84" s="22" t="s">
        <v>6</v>
      </c>
      <c r="F84" s="2">
        <v>1999</v>
      </c>
      <c r="H84" s="7">
        <f t="shared" si="5"/>
        <v>31887.8243512974</v>
      </c>
      <c r="L84" s="7">
        <v>31887.82</v>
      </c>
      <c r="O84" s="9">
        <v>30200</v>
      </c>
      <c r="Q84" s="9">
        <f t="shared" si="4"/>
        <v>1687.8199999999997</v>
      </c>
    </row>
    <row r="85" spans="1:19" x14ac:dyDescent="0.25">
      <c r="A85">
        <v>1</v>
      </c>
      <c r="B85" s="22" t="s">
        <v>10</v>
      </c>
      <c r="C85" s="2">
        <v>1999</v>
      </c>
      <c r="D85">
        <v>31</v>
      </c>
      <c r="E85" s="22" t="s">
        <v>10</v>
      </c>
      <c r="F85" s="2">
        <v>1999</v>
      </c>
      <c r="H85" s="7">
        <f t="shared" si="5"/>
        <v>31887.8243512974</v>
      </c>
      <c r="L85" s="7">
        <v>31887.82</v>
      </c>
      <c r="O85" s="9">
        <v>30200</v>
      </c>
      <c r="Q85" s="9">
        <f t="shared" si="4"/>
        <v>1687.8199999999997</v>
      </c>
    </row>
    <row r="86" spans="1:19" x14ac:dyDescent="0.25">
      <c r="A86">
        <v>1</v>
      </c>
      <c r="B86" s="22" t="s">
        <v>7</v>
      </c>
      <c r="C86" s="2">
        <v>1999</v>
      </c>
      <c r="D86">
        <v>31</v>
      </c>
      <c r="E86" s="22" t="s">
        <v>7</v>
      </c>
      <c r="F86" s="2">
        <v>1999</v>
      </c>
      <c r="H86" s="7">
        <f t="shared" si="5"/>
        <v>31887.8243512974</v>
      </c>
      <c r="L86" s="7">
        <v>31887.82</v>
      </c>
      <c r="O86" s="9">
        <v>30200</v>
      </c>
      <c r="Q86" s="9">
        <f t="shared" si="4"/>
        <v>1687.8199999999997</v>
      </c>
    </row>
    <row r="87" spans="1:19" x14ac:dyDescent="0.25">
      <c r="A87">
        <v>1</v>
      </c>
      <c r="B87" s="22" t="s">
        <v>8</v>
      </c>
      <c r="C87" s="2">
        <v>1999</v>
      </c>
      <c r="D87">
        <v>30</v>
      </c>
      <c r="E87" s="22" t="s">
        <v>8</v>
      </c>
      <c r="F87" s="2">
        <v>1999</v>
      </c>
      <c r="H87" s="7">
        <f t="shared" si="5"/>
        <v>31887.8243512974</v>
      </c>
      <c r="L87" s="7">
        <v>31887.82</v>
      </c>
      <c r="O87" s="9">
        <v>30200</v>
      </c>
      <c r="Q87" s="9">
        <f t="shared" si="4"/>
        <v>1687.8199999999997</v>
      </c>
    </row>
    <row r="88" spans="1:19" x14ac:dyDescent="0.25">
      <c r="A88">
        <v>1</v>
      </c>
      <c r="B88" s="22" t="s">
        <v>9</v>
      </c>
      <c r="C88" s="2">
        <v>1999</v>
      </c>
      <c r="D88">
        <v>31</v>
      </c>
      <c r="E88" s="22" t="s">
        <v>9</v>
      </c>
      <c r="F88" s="2">
        <v>1999</v>
      </c>
      <c r="H88" s="7">
        <f t="shared" si="5"/>
        <v>31887.8243512974</v>
      </c>
      <c r="L88" s="7">
        <v>31887.82</v>
      </c>
      <c r="O88" s="9">
        <v>30200</v>
      </c>
      <c r="Q88" s="9">
        <f t="shared" si="4"/>
        <v>1687.8199999999997</v>
      </c>
    </row>
    <row r="89" spans="1:19" x14ac:dyDescent="0.25">
      <c r="A89">
        <v>1</v>
      </c>
      <c r="B89" s="22" t="s">
        <v>11</v>
      </c>
      <c r="C89" s="2">
        <v>1999</v>
      </c>
      <c r="D89">
        <v>30</v>
      </c>
      <c r="E89" s="22" t="s">
        <v>11</v>
      </c>
      <c r="F89" s="2">
        <v>1999</v>
      </c>
      <c r="H89" s="7">
        <f t="shared" si="5"/>
        <v>31887.8243512974</v>
      </c>
      <c r="L89" s="7">
        <v>31887.82</v>
      </c>
      <c r="O89" s="9">
        <v>30200</v>
      </c>
      <c r="Q89" s="9">
        <f t="shared" si="4"/>
        <v>1687.8199999999997</v>
      </c>
    </row>
    <row r="90" spans="1:19" x14ac:dyDescent="0.25">
      <c r="A90">
        <v>1</v>
      </c>
      <c r="B90" s="22" t="s">
        <v>12</v>
      </c>
      <c r="C90" s="2">
        <v>1999</v>
      </c>
      <c r="D90">
        <v>31</v>
      </c>
      <c r="E90" s="22" t="s">
        <v>12</v>
      </c>
      <c r="F90" s="2">
        <v>1999</v>
      </c>
      <c r="H90" s="7">
        <f t="shared" si="5"/>
        <v>31887.8243512974</v>
      </c>
      <c r="L90" s="7">
        <v>31887.82</v>
      </c>
      <c r="O90" s="9">
        <v>30200</v>
      </c>
      <c r="Q90" s="9">
        <f t="shared" si="4"/>
        <v>1687.8199999999997</v>
      </c>
      <c r="S90" s="9">
        <f>SUM(Q42:Q90)</f>
        <v>44727.148483033932</v>
      </c>
    </row>
    <row r="91" spans="1:19" x14ac:dyDescent="0.25">
      <c r="A91">
        <v>1</v>
      </c>
      <c r="B91" s="22" t="s">
        <v>13</v>
      </c>
      <c r="C91" s="2">
        <v>2000</v>
      </c>
      <c r="D91">
        <v>31</v>
      </c>
      <c r="E91" s="22" t="s">
        <v>13</v>
      </c>
      <c r="F91" s="2">
        <v>2000</v>
      </c>
      <c r="H91" s="7">
        <f t="shared" si="5"/>
        <v>31887.8243512974</v>
      </c>
      <c r="L91" s="7">
        <v>31887.82</v>
      </c>
      <c r="O91" s="9">
        <v>30200</v>
      </c>
      <c r="Q91" s="9">
        <f t="shared" si="4"/>
        <v>1687.8199999999997</v>
      </c>
    </row>
    <row r="92" spans="1:19" x14ac:dyDescent="0.25">
      <c r="A92">
        <v>1</v>
      </c>
      <c r="B92" s="22" t="s">
        <v>14</v>
      </c>
      <c r="C92" s="2">
        <v>2000</v>
      </c>
      <c r="D92">
        <v>28</v>
      </c>
      <c r="E92" s="22" t="s">
        <v>14</v>
      </c>
      <c r="F92" s="2">
        <v>2000</v>
      </c>
      <c r="H92" s="7">
        <f t="shared" si="5"/>
        <v>31887.8243512974</v>
      </c>
      <c r="L92" s="7">
        <v>31887.82</v>
      </c>
      <c r="O92" s="9">
        <v>30200</v>
      </c>
      <c r="Q92" s="9">
        <f t="shared" si="4"/>
        <v>1687.8199999999997</v>
      </c>
    </row>
    <row r="93" spans="1:19" x14ac:dyDescent="0.25">
      <c r="A93">
        <v>1</v>
      </c>
      <c r="B93" s="22" t="s">
        <v>15</v>
      </c>
      <c r="C93" s="2">
        <v>2000</v>
      </c>
      <c r="D93">
        <v>31</v>
      </c>
      <c r="E93" s="22" t="s">
        <v>15</v>
      </c>
      <c r="F93" s="2">
        <v>2000</v>
      </c>
      <c r="H93" s="7">
        <f t="shared" si="5"/>
        <v>31887.8243512974</v>
      </c>
      <c r="L93" s="7">
        <v>31887.82</v>
      </c>
      <c r="O93" s="9">
        <v>30200</v>
      </c>
      <c r="Q93" s="9">
        <f t="shared" si="4"/>
        <v>1687.8199999999997</v>
      </c>
    </row>
    <row r="94" spans="1:19" x14ac:dyDescent="0.25">
      <c r="A94">
        <v>1</v>
      </c>
      <c r="B94" s="22" t="s">
        <v>16</v>
      </c>
      <c r="C94" s="2">
        <v>2000</v>
      </c>
      <c r="D94">
        <v>30</v>
      </c>
      <c r="E94" s="22" t="s">
        <v>16</v>
      </c>
      <c r="F94" s="2">
        <v>2000</v>
      </c>
      <c r="H94" s="7">
        <f t="shared" si="5"/>
        <v>31887.8243512974</v>
      </c>
      <c r="L94" s="7">
        <v>31887.82</v>
      </c>
      <c r="O94" s="9">
        <v>30200</v>
      </c>
      <c r="Q94" s="9">
        <f t="shared" si="4"/>
        <v>1687.8199999999997</v>
      </c>
    </row>
    <row r="95" spans="1:19" x14ac:dyDescent="0.25">
      <c r="A95">
        <v>1</v>
      </c>
      <c r="B95" s="22" t="s">
        <v>17</v>
      </c>
      <c r="C95" s="2">
        <v>2000</v>
      </c>
      <c r="D95">
        <v>31</v>
      </c>
      <c r="E95" s="22" t="s">
        <v>17</v>
      </c>
      <c r="F95" s="2">
        <v>2000</v>
      </c>
      <c r="H95" s="7">
        <f t="shared" si="5"/>
        <v>31887.8243512974</v>
      </c>
      <c r="L95" s="7">
        <v>31887.82</v>
      </c>
      <c r="O95" s="9">
        <v>30200</v>
      </c>
      <c r="Q95" s="9">
        <f t="shared" si="4"/>
        <v>1687.8199999999997</v>
      </c>
    </row>
    <row r="96" spans="1:19" x14ac:dyDescent="0.25">
      <c r="A96">
        <v>1</v>
      </c>
      <c r="B96" s="22" t="s">
        <v>6</v>
      </c>
      <c r="C96" s="2">
        <v>2000</v>
      </c>
      <c r="D96">
        <v>30</v>
      </c>
      <c r="E96" s="22" t="s">
        <v>6</v>
      </c>
      <c r="F96" s="2">
        <v>2000</v>
      </c>
      <c r="H96" s="7">
        <f t="shared" si="5"/>
        <v>31887.8243512974</v>
      </c>
      <c r="L96" s="7">
        <v>31887.82</v>
      </c>
      <c r="O96" s="9">
        <v>30200</v>
      </c>
      <c r="Q96" s="9">
        <f t="shared" si="4"/>
        <v>1687.8199999999997</v>
      </c>
    </row>
    <row r="97" spans="1:19" x14ac:dyDescent="0.25">
      <c r="A97">
        <v>1</v>
      </c>
      <c r="B97" s="22" t="s">
        <v>10</v>
      </c>
      <c r="C97" s="2">
        <v>2000</v>
      </c>
      <c r="D97">
        <v>31</v>
      </c>
      <c r="E97" s="22" t="s">
        <v>10</v>
      </c>
      <c r="F97" s="2">
        <v>2000</v>
      </c>
      <c r="H97" s="7">
        <f t="shared" si="5"/>
        <v>31887.8243512974</v>
      </c>
      <c r="L97" s="7">
        <v>31887.82</v>
      </c>
      <c r="O97" s="9">
        <v>30200</v>
      </c>
      <c r="Q97" s="9">
        <f t="shared" si="4"/>
        <v>1687.8199999999997</v>
      </c>
      <c r="R97" s="9">
        <f>SUM(Q78:Q97)</f>
        <v>33756.404351297395</v>
      </c>
      <c r="S97" s="9">
        <f>SUM(Q91:Q97)</f>
        <v>11814.739999999998</v>
      </c>
    </row>
    <row r="98" spans="1:19" x14ac:dyDescent="0.25">
      <c r="A98">
        <v>1</v>
      </c>
      <c r="B98" s="22" t="s">
        <v>7</v>
      </c>
      <c r="C98" s="2">
        <v>2000</v>
      </c>
      <c r="D98">
        <v>31</v>
      </c>
      <c r="E98" s="22" t="s">
        <v>7</v>
      </c>
      <c r="F98" s="2">
        <v>2000</v>
      </c>
      <c r="H98" s="7">
        <f t="shared" si="5"/>
        <v>31887.8243512974</v>
      </c>
      <c r="L98" s="7">
        <v>31887.82</v>
      </c>
    </row>
    <row r="99" spans="1:19" x14ac:dyDescent="0.25">
      <c r="A99">
        <v>1</v>
      </c>
      <c r="B99" s="22" t="s">
        <v>8</v>
      </c>
      <c r="C99" s="2">
        <v>2000</v>
      </c>
      <c r="D99">
        <v>30</v>
      </c>
      <c r="E99" s="22" t="s">
        <v>8</v>
      </c>
      <c r="F99" s="2">
        <v>2000</v>
      </c>
      <c r="H99" s="7">
        <f t="shared" si="5"/>
        <v>31887.8243512974</v>
      </c>
      <c r="L99" s="7">
        <v>31887.82</v>
      </c>
      <c r="R99" s="9">
        <f>R77+R97</f>
        <v>56541.88848303393</v>
      </c>
      <c r="S99" s="9">
        <f>S90+S97</f>
        <v>56541.88848303393</v>
      </c>
    </row>
    <row r="100" spans="1:19" x14ac:dyDescent="0.25">
      <c r="A100">
        <v>1</v>
      </c>
      <c r="B100" s="22" t="s">
        <v>9</v>
      </c>
      <c r="C100" s="2">
        <v>2000</v>
      </c>
      <c r="D100">
        <v>31</v>
      </c>
      <c r="E100" s="22" t="s">
        <v>9</v>
      </c>
      <c r="F100" s="2">
        <v>2000</v>
      </c>
      <c r="H100" s="7">
        <f t="shared" si="5"/>
        <v>31887.8243512974</v>
      </c>
      <c r="L100" s="7">
        <v>31887.82</v>
      </c>
    </row>
    <row r="101" spans="1:19" x14ac:dyDescent="0.25">
      <c r="A101">
        <v>1</v>
      </c>
      <c r="B101" s="22" t="s">
        <v>11</v>
      </c>
      <c r="C101" s="2">
        <v>2000</v>
      </c>
      <c r="D101">
        <v>30</v>
      </c>
      <c r="E101" s="22" t="s">
        <v>11</v>
      </c>
      <c r="F101" s="2">
        <v>2000</v>
      </c>
      <c r="H101" s="7">
        <f t="shared" si="5"/>
        <v>31887.8243512974</v>
      </c>
      <c r="L101" s="7">
        <v>31887.82</v>
      </c>
    </row>
    <row r="102" spans="1:19" x14ac:dyDescent="0.25">
      <c r="A102">
        <v>1</v>
      </c>
      <c r="B102" s="22" t="s">
        <v>12</v>
      </c>
      <c r="C102" s="2">
        <v>2000</v>
      </c>
      <c r="D102">
        <v>31</v>
      </c>
      <c r="E102" s="22" t="s">
        <v>12</v>
      </c>
      <c r="F102" s="2">
        <v>2000</v>
      </c>
      <c r="H102" s="7">
        <f t="shared" si="5"/>
        <v>31887.8243512974</v>
      </c>
      <c r="L102" s="7">
        <v>31887.82</v>
      </c>
    </row>
    <row r="103" spans="1:19" x14ac:dyDescent="0.25">
      <c r="A103">
        <v>1</v>
      </c>
      <c r="B103" s="22" t="s">
        <v>13</v>
      </c>
      <c r="C103" s="2">
        <v>2001</v>
      </c>
      <c r="D103">
        <v>31</v>
      </c>
      <c r="E103" s="22" t="s">
        <v>13</v>
      </c>
      <c r="F103" s="2">
        <v>2001</v>
      </c>
      <c r="H103" s="7">
        <f t="shared" si="5"/>
        <v>31887.8243512974</v>
      </c>
      <c r="L103" s="7">
        <v>31887.82</v>
      </c>
    </row>
    <row r="104" spans="1:19" x14ac:dyDescent="0.25">
      <c r="A104">
        <v>1</v>
      </c>
      <c r="B104" s="22" t="s">
        <v>14</v>
      </c>
      <c r="C104" s="2">
        <v>2001</v>
      </c>
      <c r="D104">
        <v>28</v>
      </c>
      <c r="E104" s="22" t="s">
        <v>14</v>
      </c>
      <c r="F104" s="2">
        <v>2001</v>
      </c>
      <c r="H104" s="7">
        <f t="shared" si="5"/>
        <v>31887.8243512974</v>
      </c>
      <c r="L104" s="7">
        <v>31887.82</v>
      </c>
    </row>
    <row r="105" spans="1:19" x14ac:dyDescent="0.25">
      <c r="A105">
        <v>1</v>
      </c>
      <c r="B105" s="22" t="s">
        <v>15</v>
      </c>
      <c r="C105" s="2">
        <v>2001</v>
      </c>
      <c r="D105">
        <v>31</v>
      </c>
      <c r="E105" s="22" t="s">
        <v>15</v>
      </c>
      <c r="F105" s="2">
        <v>2001</v>
      </c>
      <c r="H105" s="7">
        <f t="shared" si="5"/>
        <v>31887.8243512974</v>
      </c>
      <c r="L105" s="7">
        <v>31887.82</v>
      </c>
    </row>
    <row r="106" spans="1:19" x14ac:dyDescent="0.25">
      <c r="A106">
        <v>1</v>
      </c>
      <c r="B106" s="22" t="s">
        <v>16</v>
      </c>
      <c r="C106" s="2">
        <v>2001</v>
      </c>
      <c r="D106">
        <v>30</v>
      </c>
      <c r="E106" s="22" t="s">
        <v>16</v>
      </c>
      <c r="F106" s="2">
        <v>2001</v>
      </c>
      <c r="H106" s="7">
        <f t="shared" si="5"/>
        <v>31887.8243512974</v>
      </c>
      <c r="L106" s="7">
        <v>31887.82</v>
      </c>
    </row>
    <row r="107" spans="1:19" x14ac:dyDescent="0.25">
      <c r="A107">
        <v>1</v>
      </c>
      <c r="B107" s="22" t="s">
        <v>17</v>
      </c>
      <c r="C107" s="2">
        <v>2001</v>
      </c>
      <c r="D107">
        <v>31</v>
      </c>
      <c r="E107" s="22" t="s">
        <v>17</v>
      </c>
      <c r="F107" s="2">
        <v>2001</v>
      </c>
      <c r="H107" s="7">
        <f t="shared" si="5"/>
        <v>31887.8243512974</v>
      </c>
      <c r="L107" s="7">
        <v>31887.82</v>
      </c>
    </row>
    <row r="108" spans="1:19" x14ac:dyDescent="0.25">
      <c r="A108">
        <v>1</v>
      </c>
      <c r="B108" s="22" t="s">
        <v>6</v>
      </c>
      <c r="C108" s="2">
        <v>2001</v>
      </c>
      <c r="D108">
        <v>30</v>
      </c>
      <c r="E108" s="22" t="s">
        <v>6</v>
      </c>
      <c r="F108" s="2">
        <v>2001</v>
      </c>
      <c r="H108" s="7">
        <f t="shared" si="5"/>
        <v>31887.8243512974</v>
      </c>
      <c r="L108" s="7">
        <v>31887.82</v>
      </c>
    </row>
    <row r="109" spans="1:19" x14ac:dyDescent="0.25">
      <c r="A109">
        <v>1</v>
      </c>
      <c r="B109" s="22" t="s">
        <v>10</v>
      </c>
      <c r="C109" s="2">
        <v>2001</v>
      </c>
      <c r="D109">
        <v>31</v>
      </c>
      <c r="E109" s="22" t="s">
        <v>10</v>
      </c>
      <c r="F109" s="2">
        <v>2001</v>
      </c>
      <c r="H109" s="7">
        <f t="shared" si="5"/>
        <v>31887.8243512974</v>
      </c>
      <c r="L109" s="7">
        <v>31887.82</v>
      </c>
    </row>
    <row r="110" spans="1:19" x14ac:dyDescent="0.25">
      <c r="A110">
        <v>1</v>
      </c>
      <c r="B110" s="22" t="s">
        <v>7</v>
      </c>
      <c r="C110" s="2">
        <v>2001</v>
      </c>
      <c r="D110">
        <v>31</v>
      </c>
      <c r="E110" s="22" t="s">
        <v>7</v>
      </c>
      <c r="F110" s="2">
        <v>2001</v>
      </c>
      <c r="H110" s="7">
        <f t="shared" si="5"/>
        <v>31887.8243512974</v>
      </c>
      <c r="L110" s="7">
        <v>31887.82</v>
      </c>
    </row>
    <row r="111" spans="1:19" x14ac:dyDescent="0.25">
      <c r="A111">
        <v>1</v>
      </c>
      <c r="B111" s="22" t="s">
        <v>8</v>
      </c>
      <c r="C111" s="2">
        <v>2001</v>
      </c>
      <c r="D111">
        <v>30</v>
      </c>
      <c r="E111" s="22" t="s">
        <v>8</v>
      </c>
      <c r="F111" s="2">
        <v>2001</v>
      </c>
      <c r="H111" s="7">
        <f t="shared" si="5"/>
        <v>31887.8243512974</v>
      </c>
      <c r="L111" s="7">
        <v>31887.82</v>
      </c>
    </row>
    <row r="112" spans="1:19" x14ac:dyDescent="0.25">
      <c r="A112">
        <v>1</v>
      </c>
      <c r="B112" s="22" t="s">
        <v>9</v>
      </c>
      <c r="C112" s="2">
        <v>2001</v>
      </c>
      <c r="D112">
        <v>31</v>
      </c>
      <c r="E112" s="22" t="s">
        <v>9</v>
      </c>
      <c r="F112" s="2">
        <v>2001</v>
      </c>
      <c r="H112" s="7">
        <f t="shared" si="5"/>
        <v>31887.8243512974</v>
      </c>
      <c r="L112" s="7">
        <v>31887.82</v>
      </c>
    </row>
    <row r="113" spans="1:12" x14ac:dyDescent="0.25">
      <c r="A113">
        <v>1</v>
      </c>
      <c r="B113" s="22" t="s">
        <v>11</v>
      </c>
      <c r="C113" s="2">
        <v>2001</v>
      </c>
      <c r="D113">
        <v>30</v>
      </c>
      <c r="E113" s="22" t="s">
        <v>11</v>
      </c>
      <c r="F113" s="2">
        <v>2001</v>
      </c>
      <c r="H113" s="7">
        <f t="shared" si="5"/>
        <v>31887.8243512974</v>
      </c>
      <c r="L113" s="7">
        <v>31887.82</v>
      </c>
    </row>
    <row r="114" spans="1:12" x14ac:dyDescent="0.25">
      <c r="A114">
        <v>1</v>
      </c>
      <c r="B114" s="22" t="s">
        <v>12</v>
      </c>
      <c r="C114" s="2">
        <v>2001</v>
      </c>
      <c r="D114">
        <v>31</v>
      </c>
      <c r="E114">
        <v>12</v>
      </c>
      <c r="F114" s="2">
        <v>2001</v>
      </c>
      <c r="H114" s="7">
        <f>L114</f>
        <v>34329.141716566861</v>
      </c>
      <c r="I114" s="25" t="s">
        <v>49</v>
      </c>
      <c r="J114" s="23">
        <v>1139</v>
      </c>
      <c r="K114" s="5">
        <v>38322</v>
      </c>
      <c r="L114" s="7">
        <f>H113*J114/J78</f>
        <v>34329.141716566861</v>
      </c>
    </row>
    <row r="115" spans="1:12" x14ac:dyDescent="0.25">
      <c r="B115" s="22"/>
      <c r="C115" s="2"/>
    </row>
    <row r="116" spans="1:12" x14ac:dyDescent="0.25">
      <c r="B116" s="22"/>
      <c r="C116" s="2"/>
    </row>
    <row r="117" spans="1:12" x14ac:dyDescent="0.25">
      <c r="B117" s="22"/>
      <c r="C117" s="2"/>
    </row>
    <row r="118" spans="1:12" x14ac:dyDescent="0.25">
      <c r="B118" s="22"/>
      <c r="C118" s="2"/>
    </row>
    <row r="119" spans="1:12" x14ac:dyDescent="0.25">
      <c r="B119" s="22"/>
      <c r="C119" s="2"/>
    </row>
    <row r="120" spans="1:12" x14ac:dyDescent="0.25">
      <c r="B120" s="22"/>
      <c r="C120" s="2"/>
    </row>
    <row r="121" spans="1:12" x14ac:dyDescent="0.25">
      <c r="B121" s="22"/>
      <c r="C121" s="2"/>
    </row>
    <row r="122" spans="1:12" x14ac:dyDescent="0.25">
      <c r="B122" s="22"/>
      <c r="C122" s="2"/>
    </row>
    <row r="123" spans="1:12" x14ac:dyDescent="0.25">
      <c r="B123" s="22"/>
      <c r="C123" s="2"/>
    </row>
    <row r="124" spans="1:12" x14ac:dyDescent="0.25">
      <c r="B124" s="22"/>
      <c r="C124" s="2"/>
    </row>
    <row r="125" spans="1:12" x14ac:dyDescent="0.25">
      <c r="B125" s="22"/>
      <c r="C125" s="2"/>
    </row>
    <row r="126" spans="1:12" x14ac:dyDescent="0.25">
      <c r="B126" s="22"/>
      <c r="C126" s="2"/>
    </row>
    <row r="127" spans="1:12" x14ac:dyDescent="0.25">
      <c r="B127" s="22"/>
      <c r="C127" s="2"/>
    </row>
    <row r="128" spans="1:12" x14ac:dyDescent="0.25">
      <c r="B128" s="22"/>
      <c r="C128" s="2"/>
    </row>
    <row r="129" spans="2:3" x14ac:dyDescent="0.25">
      <c r="B129" s="22"/>
      <c r="C129" s="2"/>
    </row>
    <row r="130" spans="2:3" x14ac:dyDescent="0.25">
      <c r="B130" s="22"/>
      <c r="C130" s="2"/>
    </row>
    <row r="131" spans="2:3" x14ac:dyDescent="0.25">
      <c r="B131" s="22"/>
      <c r="C131" s="2"/>
    </row>
    <row r="132" spans="2:3" x14ac:dyDescent="0.25">
      <c r="B132" s="22"/>
      <c r="C132" s="2"/>
    </row>
    <row r="133" spans="2:3" x14ac:dyDescent="0.25">
      <c r="B133" s="22"/>
      <c r="C133" s="2"/>
    </row>
    <row r="134" spans="2:3" x14ac:dyDescent="0.25">
      <c r="B134" s="22"/>
      <c r="C134" s="2"/>
    </row>
    <row r="135" spans="2:3" x14ac:dyDescent="0.25">
      <c r="B135" s="22"/>
      <c r="C135" s="2"/>
    </row>
    <row r="136" spans="2:3" x14ac:dyDescent="0.25">
      <c r="B136" s="22"/>
      <c r="C136" s="2"/>
    </row>
    <row r="137" spans="2:3" x14ac:dyDescent="0.25">
      <c r="B137" s="22"/>
      <c r="C137" s="2"/>
    </row>
    <row r="138" spans="2:3" x14ac:dyDescent="0.25">
      <c r="B138" s="22"/>
      <c r="C138" s="2"/>
    </row>
    <row r="139" spans="2:3" x14ac:dyDescent="0.25">
      <c r="B139" s="22"/>
      <c r="C139" s="2"/>
    </row>
    <row r="140" spans="2:3" x14ac:dyDescent="0.25">
      <c r="B140" s="22"/>
      <c r="C140" s="2"/>
    </row>
    <row r="141" spans="2:3" x14ac:dyDescent="0.25">
      <c r="B141" s="22"/>
      <c r="C141" s="2"/>
    </row>
    <row r="142" spans="2:3" x14ac:dyDescent="0.25">
      <c r="B142" s="22"/>
      <c r="C142" s="2"/>
    </row>
    <row r="143" spans="2:3" x14ac:dyDescent="0.25">
      <c r="B143" s="22"/>
      <c r="C143" s="2"/>
    </row>
    <row r="144" spans="2:3" x14ac:dyDescent="0.25">
      <c r="B144" s="22"/>
      <c r="C144" s="2"/>
    </row>
    <row r="145" spans="2:3" x14ac:dyDescent="0.25">
      <c r="B145" s="22"/>
      <c r="C145" s="2"/>
    </row>
    <row r="146" spans="2:3" x14ac:dyDescent="0.25">
      <c r="B146" s="22"/>
      <c r="C146" s="2"/>
    </row>
    <row r="147" spans="2:3" x14ac:dyDescent="0.25">
      <c r="B147" s="22"/>
      <c r="C147" s="2"/>
    </row>
    <row r="148" spans="2:3" x14ac:dyDescent="0.25">
      <c r="B148" s="22"/>
      <c r="C148" s="2"/>
    </row>
    <row r="149" spans="2:3" x14ac:dyDescent="0.25">
      <c r="B149" s="22"/>
      <c r="C149" s="2"/>
    </row>
    <row r="150" spans="2:3" x14ac:dyDescent="0.25">
      <c r="B150" s="22"/>
      <c r="C150" s="2"/>
    </row>
    <row r="151" spans="2:3" x14ac:dyDescent="0.25">
      <c r="B151" s="22"/>
      <c r="C151" s="2"/>
    </row>
    <row r="152" spans="2:3" x14ac:dyDescent="0.25">
      <c r="B152" s="22"/>
      <c r="C152" s="2"/>
    </row>
    <row r="153" spans="2:3" x14ac:dyDescent="0.25">
      <c r="B153" s="22"/>
      <c r="C153" s="2"/>
    </row>
    <row r="154" spans="2:3" x14ac:dyDescent="0.25">
      <c r="B154" s="22"/>
      <c r="C154" s="2"/>
    </row>
    <row r="155" spans="2:3" x14ac:dyDescent="0.25">
      <c r="B155" s="22"/>
      <c r="C155" s="2"/>
    </row>
    <row r="156" spans="2:3" x14ac:dyDescent="0.25">
      <c r="B156" s="22"/>
      <c r="C156" s="2"/>
    </row>
    <row r="157" spans="2:3" x14ac:dyDescent="0.25">
      <c r="B157" s="22"/>
      <c r="C157" s="2"/>
    </row>
    <row r="158" spans="2:3" x14ac:dyDescent="0.25">
      <c r="B158" s="22"/>
      <c r="C158" s="2"/>
    </row>
    <row r="159" spans="2:3" x14ac:dyDescent="0.25">
      <c r="B159" s="22"/>
      <c r="C159" s="2"/>
    </row>
    <row r="160" spans="2:3" x14ac:dyDescent="0.25">
      <c r="B160" s="22"/>
      <c r="C160" s="2"/>
    </row>
    <row r="161" spans="2:3" x14ac:dyDescent="0.25">
      <c r="B161" s="22"/>
      <c r="C161" s="2"/>
    </row>
    <row r="162" spans="2:3" x14ac:dyDescent="0.25">
      <c r="B162" s="22"/>
      <c r="C162" s="2"/>
    </row>
    <row r="163" spans="2:3" x14ac:dyDescent="0.25">
      <c r="B163" s="22"/>
      <c r="C163" s="2"/>
    </row>
    <row r="164" spans="2:3" x14ac:dyDescent="0.25">
      <c r="B164" s="22"/>
      <c r="C164" s="2"/>
    </row>
    <row r="165" spans="2:3" x14ac:dyDescent="0.25">
      <c r="B165" s="22"/>
      <c r="C165" s="2"/>
    </row>
    <row r="166" spans="2:3" x14ac:dyDescent="0.25">
      <c r="B166" s="22"/>
      <c r="C166" s="2"/>
    </row>
    <row r="167" spans="2:3" x14ac:dyDescent="0.25">
      <c r="B167" s="22"/>
      <c r="C167" s="2"/>
    </row>
    <row r="168" spans="2:3" x14ac:dyDescent="0.25">
      <c r="B168" s="22"/>
      <c r="C168" s="2"/>
    </row>
    <row r="169" spans="2:3" x14ac:dyDescent="0.25">
      <c r="B169" s="22"/>
      <c r="C169" s="2"/>
    </row>
    <row r="170" spans="2:3" x14ac:dyDescent="0.25">
      <c r="B170" s="22"/>
      <c r="C170" s="2"/>
    </row>
    <row r="171" spans="2:3" x14ac:dyDescent="0.25">
      <c r="B171" s="22"/>
      <c r="C171" s="2"/>
    </row>
    <row r="172" spans="2:3" x14ac:dyDescent="0.25">
      <c r="B172" s="22"/>
      <c r="C172" s="2"/>
    </row>
    <row r="173" spans="2:3" x14ac:dyDescent="0.25">
      <c r="B173" s="22"/>
      <c r="C173" s="2"/>
    </row>
    <row r="174" spans="2:3" x14ac:dyDescent="0.25">
      <c r="B174" s="22"/>
      <c r="C174" s="2"/>
    </row>
  </sheetData>
  <mergeCells count="3">
    <mergeCell ref="A3:C3"/>
    <mergeCell ref="D3:F3"/>
    <mergeCell ref="P3:Q3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84"/>
  <sheetViews>
    <sheetView topLeftCell="A46" workbookViewId="0">
      <selection activeCell="J88" sqref="J88"/>
    </sheetView>
  </sheetViews>
  <sheetFormatPr baseColWidth="10" defaultRowHeight="13.2" x14ac:dyDescent="0.25"/>
  <cols>
    <col min="1" max="1" width="3" bestFit="1" customWidth="1"/>
    <col min="2" max="2" width="3" style="4" bestFit="1" customWidth="1"/>
    <col min="3" max="3" width="5" bestFit="1" customWidth="1"/>
    <col min="4" max="5" width="3" bestFit="1" customWidth="1"/>
    <col min="6" max="6" width="5" bestFit="1" customWidth="1"/>
    <col min="7" max="7" width="4.44140625" customWidth="1"/>
    <col min="8" max="11" width="11.44140625" style="7"/>
    <col min="12" max="13" width="11.44140625" style="3"/>
    <col min="14" max="14" width="20.5546875" style="3" customWidth="1"/>
    <col min="15" max="15" width="11.44140625" style="7"/>
    <col min="17" max="17" width="11.44140625" style="7"/>
    <col min="18" max="18" width="11.44140625" style="15"/>
    <col min="22" max="22" width="11.44140625" style="9"/>
  </cols>
  <sheetData>
    <row r="1" spans="1:23" x14ac:dyDescent="0.25">
      <c r="B1" s="6" t="s">
        <v>40</v>
      </c>
    </row>
    <row r="2" spans="1:23" x14ac:dyDescent="0.25">
      <c r="B2" s="22" t="s">
        <v>45</v>
      </c>
    </row>
    <row r="3" spans="1:23" x14ac:dyDescent="0.25">
      <c r="B3" s="6" t="s">
        <v>41</v>
      </c>
    </row>
    <row r="4" spans="1:23" x14ac:dyDescent="0.25">
      <c r="B4" s="6"/>
    </row>
    <row r="5" spans="1:23" x14ac:dyDescent="0.25">
      <c r="A5" s="436" t="s">
        <v>5</v>
      </c>
      <c r="B5" s="436"/>
      <c r="C5" s="436"/>
      <c r="D5" s="436" t="s">
        <v>5</v>
      </c>
      <c r="E5" s="436"/>
      <c r="F5" s="436"/>
      <c r="I5" s="436" t="s">
        <v>2</v>
      </c>
      <c r="J5" s="439"/>
      <c r="K5" s="439"/>
      <c r="L5" s="439"/>
      <c r="S5" s="437" t="s">
        <v>29</v>
      </c>
      <c r="T5" s="436"/>
      <c r="V5" s="438" t="s">
        <v>42</v>
      </c>
      <c r="W5" s="436"/>
    </row>
    <row r="6" spans="1:23" x14ac:dyDescent="0.25">
      <c r="H6" s="7" t="s">
        <v>1</v>
      </c>
      <c r="I6" s="10" t="s">
        <v>33</v>
      </c>
      <c r="J6" s="10" t="s">
        <v>43</v>
      </c>
      <c r="K6" s="10" t="s">
        <v>44</v>
      </c>
      <c r="L6" s="3" t="s">
        <v>19</v>
      </c>
      <c r="M6" s="3" t="s">
        <v>3</v>
      </c>
      <c r="N6" s="3" t="s">
        <v>4</v>
      </c>
      <c r="O6" s="7" t="s">
        <v>25</v>
      </c>
      <c r="P6" s="3" t="s">
        <v>0</v>
      </c>
      <c r="Q6" s="7" t="s">
        <v>27</v>
      </c>
      <c r="R6" s="16" t="s">
        <v>31</v>
      </c>
      <c r="S6" s="8" t="s">
        <v>30</v>
      </c>
      <c r="T6" s="3" t="s">
        <v>28</v>
      </c>
      <c r="V6" s="14" t="s">
        <v>28</v>
      </c>
      <c r="W6" s="8" t="s">
        <v>29</v>
      </c>
    </row>
    <row r="8" spans="1:23" x14ac:dyDescent="0.25">
      <c r="A8">
        <v>1</v>
      </c>
      <c r="B8" s="4" t="s">
        <v>7</v>
      </c>
      <c r="C8" s="2">
        <v>2004</v>
      </c>
      <c r="D8">
        <v>31</v>
      </c>
      <c r="E8" s="4" t="s">
        <v>7</v>
      </c>
      <c r="F8" s="2">
        <v>2004</v>
      </c>
      <c r="H8" s="7">
        <v>890.83</v>
      </c>
      <c r="I8" s="10">
        <v>1225</v>
      </c>
      <c r="J8" s="10">
        <v>1267</v>
      </c>
      <c r="K8" s="10">
        <v>1272</v>
      </c>
      <c r="L8" s="3">
        <v>1269</v>
      </c>
      <c r="N8" s="5">
        <v>38565</v>
      </c>
      <c r="O8" s="7">
        <f>H8</f>
        <v>890.83</v>
      </c>
      <c r="P8" s="1">
        <v>38200</v>
      </c>
      <c r="Q8" s="7">
        <f>O8*3</f>
        <v>2672.4900000000002</v>
      </c>
      <c r="S8" s="1"/>
      <c r="V8" s="9">
        <f>O8*2</f>
        <v>1781.66</v>
      </c>
    </row>
    <row r="9" spans="1:23" x14ac:dyDescent="0.25">
      <c r="A9">
        <v>1</v>
      </c>
      <c r="B9" s="4" t="s">
        <v>8</v>
      </c>
      <c r="C9" s="2">
        <v>2004</v>
      </c>
      <c r="D9">
        <v>30</v>
      </c>
      <c r="E9" s="4" t="s">
        <v>8</v>
      </c>
      <c r="F9" s="2">
        <v>2004</v>
      </c>
      <c r="H9" s="7">
        <f>H8</f>
        <v>890.83</v>
      </c>
      <c r="N9" s="5"/>
      <c r="P9" s="1">
        <v>38231</v>
      </c>
    </row>
    <row r="10" spans="1:23" x14ac:dyDescent="0.25">
      <c r="A10">
        <v>1</v>
      </c>
      <c r="B10" s="4" t="s">
        <v>9</v>
      </c>
      <c r="C10" s="2">
        <v>2004</v>
      </c>
      <c r="D10">
        <v>31</v>
      </c>
      <c r="E10" s="4" t="s">
        <v>9</v>
      </c>
      <c r="F10" s="2">
        <v>2004</v>
      </c>
      <c r="H10" s="7">
        <f>H9</f>
        <v>890.83</v>
      </c>
      <c r="L10" s="8"/>
      <c r="N10" s="5"/>
      <c r="P10" s="1">
        <v>38261</v>
      </c>
      <c r="S10" s="1"/>
      <c r="T10" s="9"/>
    </row>
    <row r="11" spans="1:23" x14ac:dyDescent="0.25">
      <c r="A11">
        <v>1</v>
      </c>
      <c r="B11" s="4" t="s">
        <v>11</v>
      </c>
      <c r="C11" s="2">
        <v>2004</v>
      </c>
      <c r="D11">
        <v>30</v>
      </c>
      <c r="E11" s="4" t="s">
        <v>11</v>
      </c>
      <c r="F11" s="2">
        <v>2004</v>
      </c>
      <c r="H11" s="7">
        <f t="shared" ref="H11:H19" si="0">H10</f>
        <v>890.83</v>
      </c>
      <c r="L11" s="8"/>
      <c r="N11" s="5"/>
      <c r="P11" s="1">
        <v>38292</v>
      </c>
      <c r="S11" s="1"/>
      <c r="T11" s="9"/>
      <c r="W11" s="9"/>
    </row>
    <row r="12" spans="1:23" x14ac:dyDescent="0.25">
      <c r="A12">
        <v>1</v>
      </c>
      <c r="B12" s="4" t="s">
        <v>12</v>
      </c>
      <c r="C12" s="2">
        <v>2004</v>
      </c>
      <c r="D12">
        <v>31</v>
      </c>
      <c r="E12" s="4" t="s">
        <v>12</v>
      </c>
      <c r="F12" s="2">
        <v>2004</v>
      </c>
      <c r="H12" s="7">
        <f t="shared" si="0"/>
        <v>890.83</v>
      </c>
      <c r="N12" s="5"/>
      <c r="P12" s="1">
        <v>38322</v>
      </c>
    </row>
    <row r="13" spans="1:23" x14ac:dyDescent="0.25">
      <c r="A13">
        <v>1</v>
      </c>
      <c r="B13" s="4" t="s">
        <v>13</v>
      </c>
      <c r="C13" s="2">
        <v>2005</v>
      </c>
      <c r="D13">
        <v>31</v>
      </c>
      <c r="E13" s="4" t="s">
        <v>13</v>
      </c>
      <c r="F13" s="2">
        <v>2005</v>
      </c>
      <c r="H13" s="7">
        <f t="shared" si="0"/>
        <v>890.83</v>
      </c>
      <c r="P13" s="1">
        <v>38353</v>
      </c>
    </row>
    <row r="14" spans="1:23" x14ac:dyDescent="0.25">
      <c r="A14">
        <v>1</v>
      </c>
      <c r="B14" s="4" t="s">
        <v>14</v>
      </c>
      <c r="C14" s="2">
        <v>2005</v>
      </c>
      <c r="D14">
        <v>28</v>
      </c>
      <c r="E14" s="4" t="s">
        <v>14</v>
      </c>
      <c r="F14" s="2">
        <v>2005</v>
      </c>
      <c r="H14" s="7">
        <f t="shared" si="0"/>
        <v>890.83</v>
      </c>
      <c r="N14" s="5"/>
      <c r="P14" s="1">
        <v>38384</v>
      </c>
    </row>
    <row r="15" spans="1:23" x14ac:dyDescent="0.25">
      <c r="A15">
        <v>1</v>
      </c>
      <c r="B15" s="4" t="s">
        <v>15</v>
      </c>
      <c r="C15" s="2">
        <v>2005</v>
      </c>
      <c r="D15">
        <v>31</v>
      </c>
      <c r="E15" s="4" t="s">
        <v>15</v>
      </c>
      <c r="F15" s="2">
        <v>2005</v>
      </c>
      <c r="H15" s="7">
        <f t="shared" si="0"/>
        <v>890.83</v>
      </c>
      <c r="N15" s="5"/>
      <c r="P15" s="1">
        <v>38412</v>
      </c>
    </row>
    <row r="16" spans="1:23" x14ac:dyDescent="0.25">
      <c r="A16">
        <v>1</v>
      </c>
      <c r="B16" s="4" t="s">
        <v>16</v>
      </c>
      <c r="C16" s="2">
        <v>2005</v>
      </c>
      <c r="D16">
        <v>30</v>
      </c>
      <c r="E16" s="4" t="s">
        <v>16</v>
      </c>
      <c r="F16" s="2">
        <v>2005</v>
      </c>
      <c r="H16" s="7">
        <f t="shared" si="0"/>
        <v>890.83</v>
      </c>
      <c r="N16" s="5"/>
      <c r="P16" s="1">
        <v>38443</v>
      </c>
    </row>
    <row r="17" spans="1:23" x14ac:dyDescent="0.25">
      <c r="A17">
        <v>1</v>
      </c>
      <c r="B17" s="4" t="s">
        <v>17</v>
      </c>
      <c r="C17" s="2">
        <v>2005</v>
      </c>
      <c r="D17">
        <v>31</v>
      </c>
      <c r="E17" s="4" t="s">
        <v>17</v>
      </c>
      <c r="F17" s="2">
        <v>2005</v>
      </c>
      <c r="H17" s="7">
        <f t="shared" si="0"/>
        <v>890.83</v>
      </c>
      <c r="N17" s="5"/>
      <c r="P17" s="1">
        <v>38473</v>
      </c>
    </row>
    <row r="18" spans="1:23" x14ac:dyDescent="0.25">
      <c r="A18">
        <v>1</v>
      </c>
      <c r="B18" s="4" t="s">
        <v>6</v>
      </c>
      <c r="C18" s="2">
        <v>2005</v>
      </c>
      <c r="D18">
        <v>30</v>
      </c>
      <c r="E18" s="4" t="s">
        <v>6</v>
      </c>
      <c r="F18" s="2">
        <v>2005</v>
      </c>
      <c r="H18" s="7">
        <f t="shared" si="0"/>
        <v>890.83</v>
      </c>
      <c r="P18" s="1">
        <v>38504</v>
      </c>
    </row>
    <row r="19" spans="1:23" x14ac:dyDescent="0.25">
      <c r="A19">
        <v>1</v>
      </c>
      <c r="B19" s="4" t="s">
        <v>10</v>
      </c>
      <c r="C19" s="2">
        <v>2005</v>
      </c>
      <c r="D19">
        <v>31</v>
      </c>
      <c r="E19" s="4" t="s">
        <v>10</v>
      </c>
      <c r="F19" s="2">
        <v>2005</v>
      </c>
      <c r="H19" s="7">
        <f t="shared" si="0"/>
        <v>890.83</v>
      </c>
      <c r="N19" s="5"/>
      <c r="P19" s="1">
        <v>38534</v>
      </c>
    </row>
    <row r="20" spans="1:23" x14ac:dyDescent="0.25">
      <c r="A20">
        <v>1</v>
      </c>
      <c r="B20" s="4" t="s">
        <v>7</v>
      </c>
      <c r="C20" s="2">
        <v>2005</v>
      </c>
      <c r="D20">
        <v>31</v>
      </c>
      <c r="E20" s="4" t="s">
        <v>7</v>
      </c>
      <c r="F20" s="2">
        <v>2005</v>
      </c>
      <c r="H20" s="7">
        <f>O20</f>
        <v>923.19076326530615</v>
      </c>
      <c r="I20" s="7">
        <v>1270</v>
      </c>
      <c r="J20" s="7">
        <v>1276</v>
      </c>
      <c r="K20" s="7">
        <v>1278</v>
      </c>
      <c r="L20" s="3">
        <v>1332</v>
      </c>
      <c r="M20" s="3">
        <f>(I20+J8+K8+L8)/4</f>
        <v>1269.5</v>
      </c>
      <c r="N20" s="5">
        <v>38930</v>
      </c>
      <c r="O20" s="7">
        <f>H19*M20/I8</f>
        <v>923.19076326530615</v>
      </c>
      <c r="P20" s="1">
        <v>38565</v>
      </c>
      <c r="Q20" s="7">
        <f>O20*3</f>
        <v>2769.5722897959186</v>
      </c>
      <c r="R20" s="15">
        <f>(O20/O8)-1</f>
        <v>3.6326530612244889E-2</v>
      </c>
      <c r="S20" s="1">
        <v>38565</v>
      </c>
      <c r="V20" s="9">
        <f>(O20-O8)*2</f>
        <v>64.721526530612209</v>
      </c>
      <c r="W20" s="1">
        <f>S20</f>
        <v>38565</v>
      </c>
    </row>
    <row r="21" spans="1:23" x14ac:dyDescent="0.25">
      <c r="A21">
        <v>1</v>
      </c>
      <c r="B21" s="4" t="s">
        <v>8</v>
      </c>
      <c r="C21" s="2">
        <v>2005</v>
      </c>
      <c r="D21">
        <v>30</v>
      </c>
      <c r="E21" s="4" t="s">
        <v>8</v>
      </c>
      <c r="F21" s="2">
        <v>2005</v>
      </c>
      <c r="H21" s="7">
        <f t="shared" ref="H21:H31" si="1">H20</f>
        <v>923.19076326530615</v>
      </c>
      <c r="N21" s="5"/>
      <c r="P21" s="1">
        <v>38596</v>
      </c>
    </row>
    <row r="22" spans="1:23" x14ac:dyDescent="0.25">
      <c r="A22">
        <v>1</v>
      </c>
      <c r="B22" s="4" t="s">
        <v>9</v>
      </c>
      <c r="C22" s="2">
        <v>2005</v>
      </c>
      <c r="D22">
        <v>31</v>
      </c>
      <c r="E22" s="4" t="s">
        <v>9</v>
      </c>
      <c r="F22" s="2">
        <v>2005</v>
      </c>
      <c r="H22" s="7">
        <f t="shared" si="1"/>
        <v>923.19076326530615</v>
      </c>
      <c r="L22" s="8"/>
      <c r="N22" s="5"/>
      <c r="P22" s="1">
        <v>38626</v>
      </c>
      <c r="S22" s="1"/>
      <c r="T22" s="9"/>
    </row>
    <row r="23" spans="1:23" x14ac:dyDescent="0.25">
      <c r="A23">
        <v>1</v>
      </c>
      <c r="B23" s="4" t="s">
        <v>11</v>
      </c>
      <c r="C23" s="2">
        <v>2005</v>
      </c>
      <c r="D23">
        <v>30</v>
      </c>
      <c r="E23" s="4" t="s">
        <v>11</v>
      </c>
      <c r="F23" s="2">
        <v>2005</v>
      </c>
      <c r="H23" s="7">
        <f t="shared" si="1"/>
        <v>923.19076326530615</v>
      </c>
      <c r="L23" s="8"/>
      <c r="N23" s="5"/>
      <c r="P23" s="1">
        <v>38657</v>
      </c>
      <c r="S23" s="1"/>
      <c r="T23" s="9"/>
      <c r="W23" s="9"/>
    </row>
    <row r="24" spans="1:23" x14ac:dyDescent="0.25">
      <c r="A24">
        <v>1</v>
      </c>
      <c r="B24" s="4" t="s">
        <v>12</v>
      </c>
      <c r="C24" s="2">
        <v>2005</v>
      </c>
      <c r="D24">
        <v>31</v>
      </c>
      <c r="E24" s="4" t="s">
        <v>12</v>
      </c>
      <c r="F24" s="2">
        <v>2005</v>
      </c>
      <c r="H24" s="7">
        <f t="shared" si="1"/>
        <v>923.19076326530615</v>
      </c>
      <c r="N24" s="5"/>
      <c r="P24" s="1">
        <v>38687</v>
      </c>
    </row>
    <row r="25" spans="1:23" x14ac:dyDescent="0.25">
      <c r="A25">
        <v>1</v>
      </c>
      <c r="B25" s="4" t="s">
        <v>13</v>
      </c>
      <c r="C25" s="2">
        <v>2006</v>
      </c>
      <c r="D25">
        <v>31</v>
      </c>
      <c r="E25" s="4" t="s">
        <v>13</v>
      </c>
      <c r="F25" s="2">
        <v>2006</v>
      </c>
      <c r="H25" s="7">
        <f t="shared" si="1"/>
        <v>923.19076326530615</v>
      </c>
      <c r="P25" s="1">
        <v>38718</v>
      </c>
    </row>
    <row r="26" spans="1:23" x14ac:dyDescent="0.25">
      <c r="A26">
        <v>1</v>
      </c>
      <c r="B26" s="4" t="s">
        <v>14</v>
      </c>
      <c r="C26" s="2">
        <v>2006</v>
      </c>
      <c r="D26">
        <v>28</v>
      </c>
      <c r="E26" s="4" t="s">
        <v>14</v>
      </c>
      <c r="F26" s="2">
        <v>2006</v>
      </c>
      <c r="H26" s="7">
        <f t="shared" si="1"/>
        <v>923.19076326530615</v>
      </c>
      <c r="N26" s="5"/>
      <c r="P26" s="1">
        <v>38749</v>
      </c>
    </row>
    <row r="27" spans="1:23" x14ac:dyDescent="0.25">
      <c r="A27">
        <v>1</v>
      </c>
      <c r="B27" s="4" t="s">
        <v>15</v>
      </c>
      <c r="C27" s="2">
        <v>2006</v>
      </c>
      <c r="D27">
        <v>31</v>
      </c>
      <c r="E27" s="4" t="s">
        <v>15</v>
      </c>
      <c r="F27" s="2">
        <v>2006</v>
      </c>
      <c r="H27" s="7">
        <f t="shared" si="1"/>
        <v>923.19076326530615</v>
      </c>
      <c r="N27" s="5"/>
      <c r="P27" s="1">
        <v>38777</v>
      </c>
    </row>
    <row r="28" spans="1:23" x14ac:dyDescent="0.25">
      <c r="A28">
        <v>1</v>
      </c>
      <c r="B28" s="4" t="s">
        <v>16</v>
      </c>
      <c r="C28" s="2">
        <v>2006</v>
      </c>
      <c r="D28">
        <v>30</v>
      </c>
      <c r="E28" s="4" t="s">
        <v>16</v>
      </c>
      <c r="F28" s="2">
        <v>2006</v>
      </c>
      <c r="H28" s="7">
        <f t="shared" si="1"/>
        <v>923.19076326530615</v>
      </c>
      <c r="N28" s="5"/>
      <c r="P28" s="1">
        <v>38808</v>
      </c>
    </row>
    <row r="29" spans="1:23" x14ac:dyDescent="0.25">
      <c r="A29">
        <v>1</v>
      </c>
      <c r="B29" s="4" t="s">
        <v>17</v>
      </c>
      <c r="C29" s="2">
        <v>2006</v>
      </c>
      <c r="D29">
        <v>31</v>
      </c>
      <c r="E29" s="4" t="s">
        <v>17</v>
      </c>
      <c r="F29" s="2">
        <v>2006</v>
      </c>
      <c r="H29" s="7">
        <f t="shared" si="1"/>
        <v>923.19076326530615</v>
      </c>
      <c r="N29" s="5"/>
      <c r="P29" s="1">
        <v>38838</v>
      </c>
    </row>
    <row r="30" spans="1:23" x14ac:dyDescent="0.25">
      <c r="A30">
        <v>1</v>
      </c>
      <c r="B30" s="4" t="s">
        <v>6</v>
      </c>
      <c r="C30" s="2">
        <v>2006</v>
      </c>
      <c r="D30">
        <v>30</v>
      </c>
      <c r="E30" s="4" t="s">
        <v>6</v>
      </c>
      <c r="F30" s="2">
        <v>2006</v>
      </c>
      <c r="H30" s="7">
        <f t="shared" si="1"/>
        <v>923.19076326530615</v>
      </c>
      <c r="P30" s="1">
        <v>38869</v>
      </c>
    </row>
    <row r="31" spans="1:23" x14ac:dyDescent="0.25">
      <c r="A31">
        <v>1</v>
      </c>
      <c r="B31" s="4" t="s">
        <v>10</v>
      </c>
      <c r="C31" s="2">
        <v>2006</v>
      </c>
      <c r="D31">
        <v>31</v>
      </c>
      <c r="E31" s="4" t="s">
        <v>10</v>
      </c>
      <c r="F31" s="2">
        <v>2006</v>
      </c>
      <c r="H31" s="7">
        <f t="shared" si="1"/>
        <v>923.19076326530615</v>
      </c>
      <c r="N31" s="5"/>
      <c r="P31" s="1">
        <v>38899</v>
      </c>
    </row>
    <row r="32" spans="1:23" x14ac:dyDescent="0.25">
      <c r="A32">
        <v>1</v>
      </c>
      <c r="B32" s="4" t="s">
        <v>7</v>
      </c>
      <c r="C32" s="2">
        <v>2006</v>
      </c>
      <c r="D32">
        <v>31</v>
      </c>
      <c r="E32" s="4" t="s">
        <v>7</v>
      </c>
      <c r="F32" s="2">
        <v>2006</v>
      </c>
      <c r="H32" s="7">
        <f>O32</f>
        <v>948.77</v>
      </c>
      <c r="I32" s="7">
        <v>111.47</v>
      </c>
      <c r="J32" s="7">
        <v>111.98</v>
      </c>
      <c r="K32" s="7">
        <v>112.43</v>
      </c>
      <c r="L32" s="3">
        <v>112.77</v>
      </c>
      <c r="M32" s="17"/>
      <c r="N32" s="5">
        <v>39295</v>
      </c>
      <c r="O32" s="7">
        <v>948.77</v>
      </c>
      <c r="P32" s="1">
        <v>38930</v>
      </c>
      <c r="Q32" s="7">
        <f>O32*3</f>
        <v>2846.31</v>
      </c>
      <c r="R32" s="15">
        <f>(O32/O20)-1</f>
        <v>2.77074227261771E-2</v>
      </c>
      <c r="S32" s="1">
        <v>38930</v>
      </c>
      <c r="V32" s="9">
        <f>(O32-O20)*2</f>
        <v>51.158473469387673</v>
      </c>
      <c r="W32" s="1">
        <f>S32</f>
        <v>38930</v>
      </c>
    </row>
    <row r="33" spans="1:23" x14ac:dyDescent="0.25">
      <c r="A33">
        <v>1</v>
      </c>
      <c r="B33" s="4" t="s">
        <v>8</v>
      </c>
      <c r="C33" s="2">
        <v>2006</v>
      </c>
      <c r="D33">
        <v>30</v>
      </c>
      <c r="E33" s="4" t="s">
        <v>8</v>
      </c>
      <c r="F33" s="2">
        <v>2006</v>
      </c>
      <c r="H33" s="7">
        <f t="shared" ref="H33:H43" si="2">H32</f>
        <v>948.77</v>
      </c>
      <c r="N33" s="5"/>
      <c r="P33" s="1">
        <v>38961</v>
      </c>
    </row>
    <row r="34" spans="1:23" x14ac:dyDescent="0.25">
      <c r="A34">
        <v>1</v>
      </c>
      <c r="B34" s="4" t="s">
        <v>9</v>
      </c>
      <c r="C34" s="2">
        <v>2006</v>
      </c>
      <c r="D34">
        <v>31</v>
      </c>
      <c r="E34" s="4" t="s">
        <v>9</v>
      </c>
      <c r="F34" s="2">
        <v>2006</v>
      </c>
      <c r="H34" s="7">
        <f t="shared" si="2"/>
        <v>948.77</v>
      </c>
      <c r="L34" s="8"/>
      <c r="N34" s="5"/>
      <c r="P34" s="1">
        <v>38991</v>
      </c>
      <c r="S34" s="1"/>
      <c r="T34" s="9"/>
    </row>
    <row r="35" spans="1:23" x14ac:dyDescent="0.25">
      <c r="A35">
        <v>1</v>
      </c>
      <c r="B35" s="4" t="s">
        <v>11</v>
      </c>
      <c r="C35" s="2">
        <v>2006</v>
      </c>
      <c r="D35">
        <v>30</v>
      </c>
      <c r="E35" s="4" t="s">
        <v>11</v>
      </c>
      <c r="F35" s="2">
        <v>2006</v>
      </c>
      <c r="H35" s="7">
        <f t="shared" si="2"/>
        <v>948.77</v>
      </c>
      <c r="L35" s="8"/>
      <c r="N35" s="5"/>
      <c r="P35" s="1">
        <v>39022</v>
      </c>
      <c r="S35" s="1"/>
      <c r="T35" s="9"/>
      <c r="W35" s="9"/>
    </row>
    <row r="36" spans="1:23" x14ac:dyDescent="0.25">
      <c r="A36">
        <v>1</v>
      </c>
      <c r="B36" s="4" t="s">
        <v>12</v>
      </c>
      <c r="C36" s="2">
        <v>2006</v>
      </c>
      <c r="D36">
        <v>31</v>
      </c>
      <c r="E36" s="4" t="s">
        <v>12</v>
      </c>
      <c r="F36" s="2">
        <v>2006</v>
      </c>
      <c r="H36" s="7">
        <f t="shared" si="2"/>
        <v>948.77</v>
      </c>
      <c r="N36" s="5"/>
      <c r="P36" s="1">
        <v>39052</v>
      </c>
    </row>
    <row r="37" spans="1:23" x14ac:dyDescent="0.25">
      <c r="A37">
        <v>1</v>
      </c>
      <c r="B37" s="4" t="s">
        <v>13</v>
      </c>
      <c r="C37" s="2">
        <v>2007</v>
      </c>
      <c r="D37">
        <v>31</v>
      </c>
      <c r="E37" s="4" t="s">
        <v>13</v>
      </c>
      <c r="F37" s="2">
        <v>2007</v>
      </c>
      <c r="H37" s="7">
        <f t="shared" si="2"/>
        <v>948.77</v>
      </c>
      <c r="P37" s="1">
        <v>39083</v>
      </c>
    </row>
    <row r="38" spans="1:23" x14ac:dyDescent="0.25">
      <c r="A38">
        <v>1</v>
      </c>
      <c r="B38" s="4" t="s">
        <v>14</v>
      </c>
      <c r="C38" s="2">
        <v>2007</v>
      </c>
      <c r="D38">
        <v>28</v>
      </c>
      <c r="E38" s="4" t="s">
        <v>14</v>
      </c>
      <c r="F38" s="2">
        <v>2007</v>
      </c>
      <c r="H38" s="7">
        <f t="shared" si="2"/>
        <v>948.77</v>
      </c>
      <c r="N38" s="5"/>
      <c r="P38" s="1">
        <v>39114</v>
      </c>
    </row>
    <row r="39" spans="1:23" x14ac:dyDescent="0.25">
      <c r="A39">
        <v>1</v>
      </c>
      <c r="B39" s="4" t="s">
        <v>15</v>
      </c>
      <c r="C39" s="2">
        <v>2007</v>
      </c>
      <c r="D39">
        <v>31</v>
      </c>
      <c r="E39" s="4" t="s">
        <v>15</v>
      </c>
      <c r="F39" s="2">
        <v>2007</v>
      </c>
      <c r="H39" s="7">
        <f t="shared" si="2"/>
        <v>948.77</v>
      </c>
      <c r="N39" s="5"/>
      <c r="P39" s="1">
        <v>39142</v>
      </c>
    </row>
    <row r="40" spans="1:23" x14ac:dyDescent="0.25">
      <c r="A40">
        <v>1</v>
      </c>
      <c r="B40" s="4" t="s">
        <v>16</v>
      </c>
      <c r="C40" s="2">
        <v>2007</v>
      </c>
      <c r="D40">
        <v>30</v>
      </c>
      <c r="E40" s="4" t="s">
        <v>16</v>
      </c>
      <c r="F40" s="2">
        <v>2007</v>
      </c>
      <c r="H40" s="7">
        <f t="shared" si="2"/>
        <v>948.77</v>
      </c>
      <c r="N40" s="5"/>
      <c r="P40" s="1">
        <v>39173</v>
      </c>
    </row>
    <row r="41" spans="1:23" x14ac:dyDescent="0.25">
      <c r="A41">
        <v>1</v>
      </c>
      <c r="B41" s="4" t="s">
        <v>17</v>
      </c>
      <c r="C41" s="2">
        <v>2007</v>
      </c>
      <c r="D41">
        <v>31</v>
      </c>
      <c r="E41" s="4" t="s">
        <v>17</v>
      </c>
      <c r="F41" s="2">
        <v>2007</v>
      </c>
      <c r="H41" s="7">
        <f t="shared" si="2"/>
        <v>948.77</v>
      </c>
      <c r="N41" s="5"/>
      <c r="P41" s="1">
        <v>39203</v>
      </c>
    </row>
    <row r="42" spans="1:23" x14ac:dyDescent="0.25">
      <c r="A42">
        <v>1</v>
      </c>
      <c r="B42" s="4" t="s">
        <v>6</v>
      </c>
      <c r="C42" s="2">
        <v>2007</v>
      </c>
      <c r="D42">
        <v>30</v>
      </c>
      <c r="E42" s="4" t="s">
        <v>6</v>
      </c>
      <c r="F42" s="2">
        <v>2007</v>
      </c>
      <c r="H42" s="7">
        <f t="shared" si="2"/>
        <v>948.77</v>
      </c>
      <c r="P42" s="1">
        <v>39234</v>
      </c>
    </row>
    <row r="43" spans="1:23" x14ac:dyDescent="0.25">
      <c r="A43">
        <v>1</v>
      </c>
      <c r="B43" s="4" t="s">
        <v>10</v>
      </c>
      <c r="C43" s="2">
        <v>2007</v>
      </c>
      <c r="D43">
        <v>31</v>
      </c>
      <c r="E43" s="4" t="s">
        <v>10</v>
      </c>
      <c r="F43" s="2">
        <v>2007</v>
      </c>
      <c r="H43" s="7">
        <f t="shared" si="2"/>
        <v>948.77</v>
      </c>
      <c r="N43" s="5"/>
      <c r="P43" s="1">
        <v>39264</v>
      </c>
    </row>
    <row r="44" spans="1:23" x14ac:dyDescent="0.25">
      <c r="A44">
        <v>1</v>
      </c>
      <c r="B44" s="4" t="s">
        <v>7</v>
      </c>
      <c r="C44" s="2">
        <v>2007</v>
      </c>
      <c r="D44">
        <v>31</v>
      </c>
      <c r="E44" s="4" t="s">
        <v>7</v>
      </c>
      <c r="F44" s="2">
        <v>2007</v>
      </c>
      <c r="H44" s="7">
        <f>O44</f>
        <v>962.38830088813131</v>
      </c>
      <c r="I44" s="7">
        <v>113.07</v>
      </c>
      <c r="J44" s="7">
        <v>113.37</v>
      </c>
      <c r="K44" s="7">
        <v>113.68</v>
      </c>
      <c r="L44" s="3">
        <v>114.3</v>
      </c>
      <c r="N44" s="5">
        <v>39661</v>
      </c>
      <c r="O44" s="7">
        <f>O32*I44/I32</f>
        <v>962.38830088813131</v>
      </c>
      <c r="P44" s="1">
        <v>39295</v>
      </c>
      <c r="Q44" s="7">
        <f>O44*3</f>
        <v>2887.164902664394</v>
      </c>
      <c r="R44" s="15">
        <f>(O44/O32)-1</f>
        <v>1.4353637750067261E-2</v>
      </c>
      <c r="S44" s="1">
        <v>39295</v>
      </c>
      <c r="V44" s="9">
        <f>(O44-O32)*2</f>
        <v>27.23660177626266</v>
      </c>
      <c r="W44" s="1">
        <f>S44</f>
        <v>39295</v>
      </c>
    </row>
    <row r="45" spans="1:23" x14ac:dyDescent="0.25">
      <c r="A45">
        <v>1</v>
      </c>
      <c r="B45" s="4" t="s">
        <v>8</v>
      </c>
      <c r="C45" s="2">
        <v>2007</v>
      </c>
      <c r="D45">
        <v>30</v>
      </c>
      <c r="E45" s="4" t="s">
        <v>8</v>
      </c>
      <c r="F45" s="2">
        <v>2007</v>
      </c>
      <c r="H45" s="7">
        <f t="shared" ref="H45:H84" si="3">H44</f>
        <v>962.38830088813131</v>
      </c>
      <c r="N45" s="5"/>
      <c r="P45" s="1">
        <v>39326</v>
      </c>
    </row>
    <row r="46" spans="1:23" x14ac:dyDescent="0.25">
      <c r="A46">
        <v>1</v>
      </c>
      <c r="B46" s="4" t="s">
        <v>9</v>
      </c>
      <c r="C46" s="2">
        <v>2007</v>
      </c>
      <c r="D46">
        <v>31</v>
      </c>
      <c r="E46" s="4" t="s">
        <v>9</v>
      </c>
      <c r="F46" s="2">
        <v>2007</v>
      </c>
      <c r="H46" s="7">
        <f t="shared" si="3"/>
        <v>962.38830088813131</v>
      </c>
      <c r="L46" s="8"/>
      <c r="N46" s="12"/>
      <c r="P46" s="1">
        <v>39356</v>
      </c>
    </row>
    <row r="47" spans="1:23" x14ac:dyDescent="0.25">
      <c r="A47">
        <v>1</v>
      </c>
      <c r="B47" s="4" t="s">
        <v>11</v>
      </c>
      <c r="C47" s="2">
        <v>2007</v>
      </c>
      <c r="D47">
        <v>30</v>
      </c>
      <c r="E47" s="4" t="s">
        <v>11</v>
      </c>
      <c r="F47" s="2">
        <v>2007</v>
      </c>
      <c r="H47" s="7">
        <f t="shared" si="3"/>
        <v>962.38830088813131</v>
      </c>
      <c r="L47" s="8"/>
      <c r="N47" s="5"/>
      <c r="P47" s="1">
        <v>39387</v>
      </c>
      <c r="S47" s="1"/>
      <c r="T47" s="9"/>
      <c r="W47" s="9"/>
    </row>
    <row r="48" spans="1:23" x14ac:dyDescent="0.25">
      <c r="A48">
        <v>1</v>
      </c>
      <c r="B48" s="4" t="s">
        <v>12</v>
      </c>
      <c r="C48" s="2">
        <v>2007</v>
      </c>
      <c r="D48">
        <v>31</v>
      </c>
      <c r="E48" s="4" t="s">
        <v>12</v>
      </c>
      <c r="F48" s="2">
        <v>2007</v>
      </c>
      <c r="H48" s="7">
        <f t="shared" si="3"/>
        <v>962.38830088813131</v>
      </c>
      <c r="P48" s="1">
        <v>39417</v>
      </c>
    </row>
    <row r="49" spans="1:23" x14ac:dyDescent="0.25">
      <c r="A49">
        <v>1</v>
      </c>
      <c r="B49" s="4" t="s">
        <v>13</v>
      </c>
      <c r="C49" s="2">
        <v>2008</v>
      </c>
      <c r="D49">
        <v>31</v>
      </c>
      <c r="E49" s="4" t="s">
        <v>13</v>
      </c>
      <c r="F49" s="2">
        <v>2008</v>
      </c>
      <c r="H49" s="7">
        <f t="shared" si="3"/>
        <v>962.38830088813131</v>
      </c>
      <c r="N49" s="5"/>
      <c r="P49" s="1">
        <v>39448</v>
      </c>
    </row>
    <row r="50" spans="1:23" x14ac:dyDescent="0.25">
      <c r="A50">
        <v>1</v>
      </c>
      <c r="B50" s="4" t="s">
        <v>14</v>
      </c>
      <c r="C50" s="2">
        <v>2008</v>
      </c>
      <c r="D50">
        <v>28</v>
      </c>
      <c r="E50" s="4" t="s">
        <v>14</v>
      </c>
      <c r="F50" s="2">
        <v>2008</v>
      </c>
      <c r="H50" s="7">
        <f t="shared" si="3"/>
        <v>962.38830088813131</v>
      </c>
      <c r="N50" s="5"/>
      <c r="P50" s="1">
        <v>39479</v>
      </c>
    </row>
    <row r="51" spans="1:23" x14ac:dyDescent="0.25">
      <c r="A51">
        <v>1</v>
      </c>
      <c r="B51" s="4" t="s">
        <v>15</v>
      </c>
      <c r="C51" s="2">
        <v>2008</v>
      </c>
      <c r="D51">
        <v>31</v>
      </c>
      <c r="E51" s="4" t="s">
        <v>15</v>
      </c>
      <c r="F51" s="2">
        <v>2008</v>
      </c>
      <c r="H51" s="7">
        <f t="shared" si="3"/>
        <v>962.38830088813131</v>
      </c>
      <c r="N51" s="5"/>
      <c r="P51" s="1">
        <v>39508</v>
      </c>
    </row>
    <row r="52" spans="1:23" x14ac:dyDescent="0.25">
      <c r="A52">
        <v>1</v>
      </c>
      <c r="B52" s="4" t="s">
        <v>16</v>
      </c>
      <c r="C52" s="2">
        <v>2008</v>
      </c>
      <c r="D52">
        <v>30</v>
      </c>
      <c r="E52" s="4" t="s">
        <v>16</v>
      </c>
      <c r="F52" s="2">
        <v>2008</v>
      </c>
      <c r="H52" s="7">
        <f t="shared" si="3"/>
        <v>962.38830088813131</v>
      </c>
      <c r="N52" s="5"/>
      <c r="P52" s="1">
        <v>39539</v>
      </c>
    </row>
    <row r="53" spans="1:23" x14ac:dyDescent="0.25">
      <c r="A53">
        <v>1</v>
      </c>
      <c r="B53" s="4" t="s">
        <v>17</v>
      </c>
      <c r="C53" s="2">
        <v>2008</v>
      </c>
      <c r="D53">
        <v>31</v>
      </c>
      <c r="E53" s="4" t="s">
        <v>17</v>
      </c>
      <c r="F53" s="2">
        <v>2008</v>
      </c>
      <c r="H53" s="7">
        <f t="shared" si="3"/>
        <v>962.38830088813131</v>
      </c>
      <c r="P53" s="1">
        <v>39569</v>
      </c>
    </row>
    <row r="54" spans="1:23" x14ac:dyDescent="0.25">
      <c r="A54">
        <v>1</v>
      </c>
      <c r="B54" s="4" t="s">
        <v>6</v>
      </c>
      <c r="C54" s="2">
        <v>2008</v>
      </c>
      <c r="D54">
        <v>30</v>
      </c>
      <c r="E54" s="4" t="s">
        <v>6</v>
      </c>
      <c r="F54" s="2">
        <v>2008</v>
      </c>
      <c r="H54" s="7">
        <f t="shared" si="3"/>
        <v>962.38830088813131</v>
      </c>
      <c r="N54" s="5"/>
      <c r="P54" s="1">
        <v>39600</v>
      </c>
    </row>
    <row r="55" spans="1:23" x14ac:dyDescent="0.25">
      <c r="A55">
        <v>1</v>
      </c>
      <c r="B55" s="4" t="s">
        <v>10</v>
      </c>
      <c r="C55" s="2">
        <v>2008</v>
      </c>
      <c r="D55">
        <v>31</v>
      </c>
      <c r="E55" s="4" t="s">
        <v>10</v>
      </c>
      <c r="F55" s="2">
        <v>2008</v>
      </c>
      <c r="H55" s="7">
        <f t="shared" si="3"/>
        <v>962.38830088813131</v>
      </c>
      <c r="N55" s="5"/>
      <c r="P55" s="1">
        <v>39630</v>
      </c>
    </row>
    <row r="56" spans="1:23" x14ac:dyDescent="0.25">
      <c r="A56">
        <v>1</v>
      </c>
      <c r="B56" s="4" t="s">
        <v>7</v>
      </c>
      <c r="C56" s="2">
        <v>2008</v>
      </c>
      <c r="D56">
        <v>31</v>
      </c>
      <c r="E56" s="4" t="s">
        <v>7</v>
      </c>
      <c r="F56" s="2">
        <v>2008</v>
      </c>
      <c r="H56" s="7">
        <f>O56</f>
        <v>979.83674890104965</v>
      </c>
      <c r="I56" s="7">
        <v>115.12</v>
      </c>
      <c r="J56" s="7">
        <v>116.07</v>
      </c>
      <c r="K56" s="7">
        <v>117.03</v>
      </c>
      <c r="L56" s="3">
        <v>117.54</v>
      </c>
      <c r="N56" s="5">
        <v>40026</v>
      </c>
      <c r="O56" s="7">
        <f>O44*I56/I44</f>
        <v>979.83674890104965</v>
      </c>
      <c r="P56" s="1">
        <v>39661</v>
      </c>
      <c r="Q56" s="7">
        <f>O56*3</f>
        <v>2939.5102467031488</v>
      </c>
      <c r="R56" s="15">
        <f>(O56/O44)-1</f>
        <v>1.813036172282656E-2</v>
      </c>
      <c r="S56" s="1">
        <v>39661</v>
      </c>
      <c r="V56" s="9">
        <f>(O56-O44)*2</f>
        <v>34.896896025836668</v>
      </c>
      <c r="W56" s="1">
        <f>S56</f>
        <v>39661</v>
      </c>
    </row>
    <row r="57" spans="1:23" x14ac:dyDescent="0.25">
      <c r="A57">
        <v>1</v>
      </c>
      <c r="B57" s="4" t="s">
        <v>8</v>
      </c>
      <c r="C57" s="2">
        <v>2008</v>
      </c>
      <c r="D57">
        <v>30</v>
      </c>
      <c r="E57" s="4" t="s">
        <v>8</v>
      </c>
      <c r="F57" s="2">
        <v>2008</v>
      </c>
      <c r="H57" s="7">
        <f t="shared" si="3"/>
        <v>979.83674890104965</v>
      </c>
      <c r="L57" s="8"/>
      <c r="N57" s="12"/>
      <c r="P57" s="1">
        <v>39692</v>
      </c>
    </row>
    <row r="58" spans="1:23" x14ac:dyDescent="0.25">
      <c r="A58">
        <v>1</v>
      </c>
      <c r="B58" s="4" t="s">
        <v>9</v>
      </c>
      <c r="C58" s="2">
        <v>2008</v>
      </c>
      <c r="D58">
        <v>31</v>
      </c>
      <c r="E58" s="4" t="s">
        <v>9</v>
      </c>
      <c r="F58" s="2">
        <v>2008</v>
      </c>
      <c r="H58" s="7">
        <f t="shared" si="3"/>
        <v>979.83674890104965</v>
      </c>
      <c r="L58" s="8"/>
      <c r="N58" s="12"/>
      <c r="P58" s="1">
        <v>39722</v>
      </c>
    </row>
    <row r="59" spans="1:23" x14ac:dyDescent="0.25">
      <c r="A59">
        <v>1</v>
      </c>
      <c r="B59" s="4" t="s">
        <v>11</v>
      </c>
      <c r="C59" s="2">
        <v>2008</v>
      </c>
      <c r="D59">
        <v>30</v>
      </c>
      <c r="E59" s="4" t="s">
        <v>11</v>
      </c>
      <c r="F59" s="2">
        <v>2008</v>
      </c>
      <c r="H59" s="7">
        <f t="shared" si="3"/>
        <v>979.83674890104965</v>
      </c>
      <c r="L59" s="8"/>
      <c r="N59" s="5"/>
      <c r="P59" s="1">
        <v>39753</v>
      </c>
      <c r="S59" s="1"/>
      <c r="T59" s="9"/>
      <c r="W59" s="9"/>
    </row>
    <row r="60" spans="1:23" x14ac:dyDescent="0.25">
      <c r="A60">
        <v>1</v>
      </c>
      <c r="B60" s="4" t="s">
        <v>12</v>
      </c>
      <c r="C60" s="2">
        <v>2008</v>
      </c>
      <c r="D60">
        <v>31</v>
      </c>
      <c r="E60" s="4" t="s">
        <v>12</v>
      </c>
      <c r="F60" s="2">
        <v>2008</v>
      </c>
      <c r="H60" s="7">
        <f t="shared" si="3"/>
        <v>979.83674890104965</v>
      </c>
      <c r="P60" s="1">
        <v>39783</v>
      </c>
    </row>
    <row r="61" spans="1:23" x14ac:dyDescent="0.25">
      <c r="A61">
        <v>1</v>
      </c>
      <c r="B61" s="4" t="s">
        <v>13</v>
      </c>
      <c r="C61" s="2">
        <v>2009</v>
      </c>
      <c r="D61">
        <v>31</v>
      </c>
      <c r="E61" s="4" t="s">
        <v>13</v>
      </c>
      <c r="F61" s="2">
        <v>2009</v>
      </c>
      <c r="H61" s="7">
        <f t="shared" si="3"/>
        <v>979.83674890104965</v>
      </c>
      <c r="N61" s="5"/>
      <c r="P61" s="1">
        <v>39814</v>
      </c>
    </row>
    <row r="62" spans="1:23" x14ac:dyDescent="0.25">
      <c r="A62">
        <v>1</v>
      </c>
      <c r="B62" s="4" t="s">
        <v>14</v>
      </c>
      <c r="C62" s="2">
        <v>2009</v>
      </c>
      <c r="D62" s="26">
        <v>28</v>
      </c>
      <c r="E62" s="4" t="s">
        <v>14</v>
      </c>
      <c r="F62" s="2">
        <v>2009</v>
      </c>
      <c r="H62" s="7">
        <f t="shared" si="3"/>
        <v>979.83674890104965</v>
      </c>
      <c r="N62" s="5"/>
      <c r="P62" s="1">
        <v>39845</v>
      </c>
    </row>
    <row r="63" spans="1:23" x14ac:dyDescent="0.25">
      <c r="A63">
        <v>1</v>
      </c>
      <c r="B63" s="4" t="s">
        <v>15</v>
      </c>
      <c r="C63" s="2">
        <v>2009</v>
      </c>
      <c r="D63">
        <v>31</v>
      </c>
      <c r="E63" s="4" t="s">
        <v>15</v>
      </c>
      <c r="F63" s="2">
        <v>2009</v>
      </c>
      <c r="H63" s="7">
        <f t="shared" si="3"/>
        <v>979.83674890104965</v>
      </c>
      <c r="N63" s="5"/>
      <c r="P63" s="1">
        <v>39873</v>
      </c>
    </row>
    <row r="64" spans="1:23" x14ac:dyDescent="0.25">
      <c r="A64">
        <v>1</v>
      </c>
      <c r="B64" s="4" t="s">
        <v>16</v>
      </c>
      <c r="C64" s="2">
        <v>2009</v>
      </c>
      <c r="D64">
        <v>30</v>
      </c>
      <c r="E64" s="4" t="s">
        <v>16</v>
      </c>
      <c r="F64" s="2">
        <v>2009</v>
      </c>
      <c r="H64" s="7">
        <f t="shared" si="3"/>
        <v>979.83674890104965</v>
      </c>
      <c r="N64" s="5"/>
      <c r="P64" s="1">
        <v>39904</v>
      </c>
    </row>
    <row r="65" spans="1:23" x14ac:dyDescent="0.25">
      <c r="A65">
        <v>1</v>
      </c>
      <c r="B65" s="4" t="s">
        <v>17</v>
      </c>
      <c r="C65" s="2">
        <v>2009</v>
      </c>
      <c r="D65">
        <v>31</v>
      </c>
      <c r="E65" s="4" t="s">
        <v>17</v>
      </c>
      <c r="F65" s="2">
        <v>2009</v>
      </c>
      <c r="H65" s="7">
        <f t="shared" si="3"/>
        <v>979.83674890104965</v>
      </c>
      <c r="P65" s="1">
        <v>39934</v>
      </c>
    </row>
    <row r="66" spans="1:23" x14ac:dyDescent="0.25">
      <c r="A66">
        <v>1</v>
      </c>
      <c r="B66" s="4" t="s">
        <v>6</v>
      </c>
      <c r="C66" s="2">
        <v>2009</v>
      </c>
      <c r="D66">
        <v>30</v>
      </c>
      <c r="E66" s="4" t="s">
        <v>6</v>
      </c>
      <c r="F66" s="2">
        <v>2009</v>
      </c>
      <c r="H66" s="7">
        <f t="shared" si="3"/>
        <v>979.83674890104965</v>
      </c>
      <c r="N66" s="5"/>
      <c r="P66" s="1">
        <v>39965</v>
      </c>
    </row>
    <row r="67" spans="1:23" x14ac:dyDescent="0.25">
      <c r="A67">
        <v>1</v>
      </c>
      <c r="B67" s="4" t="s">
        <v>10</v>
      </c>
      <c r="C67" s="2">
        <v>2009</v>
      </c>
      <c r="D67">
        <v>31</v>
      </c>
      <c r="E67" s="4" t="s">
        <v>10</v>
      </c>
      <c r="F67" s="2">
        <v>2009</v>
      </c>
      <c r="H67" s="7">
        <f t="shared" si="3"/>
        <v>979.83674890104965</v>
      </c>
      <c r="N67" s="5"/>
      <c r="P67" s="1">
        <v>39995</v>
      </c>
    </row>
    <row r="68" spans="1:23" x14ac:dyDescent="0.25">
      <c r="A68">
        <v>1</v>
      </c>
      <c r="B68" s="4" t="s">
        <v>7</v>
      </c>
      <c r="C68" s="2">
        <v>2009</v>
      </c>
      <c r="D68">
        <v>31</v>
      </c>
      <c r="E68" s="4" t="s">
        <v>7</v>
      </c>
      <c r="F68" s="2">
        <v>2009</v>
      </c>
      <c r="H68" s="7">
        <f>O68</f>
        <v>1001.7962590831614</v>
      </c>
      <c r="I68" s="7">
        <v>117.7</v>
      </c>
      <c r="J68" s="7">
        <v>117.59</v>
      </c>
      <c r="N68" s="5">
        <v>40391</v>
      </c>
      <c r="O68" s="7">
        <f>O56*I68/I56</f>
        <v>1001.7962590831614</v>
      </c>
      <c r="P68" s="1">
        <v>40026</v>
      </c>
      <c r="Q68" s="7">
        <f>O68*3</f>
        <v>3005.3887772494845</v>
      </c>
      <c r="R68" s="15">
        <f>(O68/O56)-1</f>
        <v>2.2411396803335704E-2</v>
      </c>
      <c r="S68" s="1">
        <v>40026</v>
      </c>
      <c r="W68" s="1"/>
    </row>
    <row r="69" spans="1:23" x14ac:dyDescent="0.25">
      <c r="A69">
        <v>1</v>
      </c>
      <c r="B69" s="4" t="s">
        <v>8</v>
      </c>
      <c r="C69" s="2">
        <v>2009</v>
      </c>
      <c r="D69">
        <v>30</v>
      </c>
      <c r="E69" s="4" t="s">
        <v>8</v>
      </c>
      <c r="F69" s="2">
        <v>2009</v>
      </c>
      <c r="H69" s="7">
        <f t="shared" si="3"/>
        <v>1001.7962590831614</v>
      </c>
      <c r="L69" s="8"/>
      <c r="N69" s="12"/>
      <c r="P69" s="1">
        <v>40057</v>
      </c>
    </row>
    <row r="70" spans="1:23" x14ac:dyDescent="0.25">
      <c r="A70">
        <v>1</v>
      </c>
      <c r="B70" s="4" t="s">
        <v>9</v>
      </c>
      <c r="C70" s="2">
        <v>2009</v>
      </c>
      <c r="D70">
        <v>31</v>
      </c>
      <c r="E70" s="4" t="s">
        <v>9</v>
      </c>
      <c r="F70" s="2">
        <v>2009</v>
      </c>
      <c r="H70" s="7">
        <f t="shared" si="3"/>
        <v>1001.7962590831614</v>
      </c>
      <c r="L70" s="8"/>
      <c r="N70" s="12"/>
      <c r="P70" s="1">
        <v>40087</v>
      </c>
    </row>
    <row r="71" spans="1:23" x14ac:dyDescent="0.25">
      <c r="A71">
        <v>1</v>
      </c>
      <c r="B71" s="4" t="s">
        <v>11</v>
      </c>
      <c r="C71" s="2">
        <v>2009</v>
      </c>
      <c r="D71">
        <v>30</v>
      </c>
      <c r="E71" s="4" t="s">
        <v>11</v>
      </c>
      <c r="F71" s="2">
        <v>2009</v>
      </c>
      <c r="H71" s="7">
        <f t="shared" si="3"/>
        <v>1001.7962590831614</v>
      </c>
      <c r="L71" s="8"/>
      <c r="N71" s="5"/>
      <c r="P71" s="1">
        <v>40118</v>
      </c>
      <c r="S71" s="1"/>
      <c r="T71" s="9"/>
      <c r="W71" s="9"/>
    </row>
    <row r="72" spans="1:23" x14ac:dyDescent="0.25">
      <c r="A72">
        <v>1</v>
      </c>
      <c r="B72" s="4" t="s">
        <v>12</v>
      </c>
      <c r="C72" s="2">
        <v>2009</v>
      </c>
      <c r="D72">
        <v>31</v>
      </c>
      <c r="E72" s="4" t="s">
        <v>12</v>
      </c>
      <c r="F72" s="2">
        <v>2009</v>
      </c>
      <c r="H72" s="7">
        <f t="shared" si="3"/>
        <v>1001.7962590831614</v>
      </c>
      <c r="P72" s="1">
        <v>40148</v>
      </c>
    </row>
    <row r="73" spans="1:23" x14ac:dyDescent="0.25">
      <c r="A73">
        <v>1</v>
      </c>
      <c r="B73" s="4" t="s">
        <v>13</v>
      </c>
      <c r="C73" s="2">
        <v>2010</v>
      </c>
      <c r="D73">
        <v>31</v>
      </c>
      <c r="E73" s="4" t="s">
        <v>13</v>
      </c>
      <c r="F73" s="2">
        <v>2010</v>
      </c>
      <c r="H73" s="7">
        <f t="shared" si="3"/>
        <v>1001.7962590831614</v>
      </c>
      <c r="N73" s="5"/>
      <c r="P73" s="1">
        <v>40179</v>
      </c>
    </row>
    <row r="74" spans="1:23" x14ac:dyDescent="0.25">
      <c r="A74">
        <v>1</v>
      </c>
      <c r="B74" s="4" t="s">
        <v>14</v>
      </c>
      <c r="C74" s="2">
        <v>2010</v>
      </c>
      <c r="D74">
        <v>28</v>
      </c>
      <c r="E74" s="4" t="s">
        <v>14</v>
      </c>
      <c r="F74" s="2">
        <v>2010</v>
      </c>
      <c r="H74" s="7">
        <f t="shared" si="3"/>
        <v>1001.7962590831614</v>
      </c>
      <c r="N74" s="5"/>
      <c r="P74" s="1">
        <v>40210</v>
      </c>
    </row>
    <row r="75" spans="1:23" x14ac:dyDescent="0.25">
      <c r="A75">
        <v>1</v>
      </c>
      <c r="B75" s="4" t="s">
        <v>15</v>
      </c>
      <c r="C75" s="2">
        <v>2010</v>
      </c>
      <c r="D75">
        <v>31</v>
      </c>
      <c r="E75" s="4" t="s">
        <v>15</v>
      </c>
      <c r="F75" s="2">
        <v>2010</v>
      </c>
      <c r="H75" s="7">
        <f t="shared" si="3"/>
        <v>1001.7962590831614</v>
      </c>
      <c r="N75" s="5"/>
      <c r="P75" s="1">
        <v>40238</v>
      </c>
    </row>
    <row r="76" spans="1:23" x14ac:dyDescent="0.25">
      <c r="A76">
        <v>1</v>
      </c>
      <c r="B76" s="4" t="s">
        <v>16</v>
      </c>
      <c r="C76" s="2">
        <v>2010</v>
      </c>
      <c r="D76">
        <v>30</v>
      </c>
      <c r="E76" s="4" t="s">
        <v>16</v>
      </c>
      <c r="F76" s="2">
        <v>2010</v>
      </c>
      <c r="H76" s="7">
        <f t="shared" si="3"/>
        <v>1001.7962590831614</v>
      </c>
      <c r="N76" s="5"/>
      <c r="P76" s="1">
        <v>40269</v>
      </c>
    </row>
    <row r="77" spans="1:23" x14ac:dyDescent="0.25">
      <c r="A77">
        <v>1</v>
      </c>
      <c r="B77" s="4" t="s">
        <v>17</v>
      </c>
      <c r="C77" s="2">
        <v>2010</v>
      </c>
      <c r="D77">
        <v>31</v>
      </c>
      <c r="E77" s="4" t="s">
        <v>17</v>
      </c>
      <c r="F77" s="2">
        <v>2010</v>
      </c>
      <c r="H77" s="7">
        <f t="shared" si="3"/>
        <v>1001.7962590831614</v>
      </c>
      <c r="P77" s="1">
        <v>40299</v>
      </c>
    </row>
    <row r="78" spans="1:23" x14ac:dyDescent="0.25">
      <c r="A78">
        <v>1</v>
      </c>
      <c r="B78" s="4" t="s">
        <v>6</v>
      </c>
      <c r="C78" s="2">
        <v>2010</v>
      </c>
      <c r="D78">
        <v>30</v>
      </c>
      <c r="E78" s="4" t="s">
        <v>6</v>
      </c>
      <c r="F78" s="2">
        <v>2010</v>
      </c>
      <c r="H78" s="7">
        <f t="shared" si="3"/>
        <v>1001.7962590831614</v>
      </c>
      <c r="N78" s="5"/>
      <c r="P78" s="1">
        <v>40330</v>
      </c>
    </row>
    <row r="79" spans="1:23" x14ac:dyDescent="0.25">
      <c r="A79">
        <v>1</v>
      </c>
      <c r="B79" s="4" t="s">
        <v>10</v>
      </c>
      <c r="C79" s="2">
        <v>2010</v>
      </c>
      <c r="D79">
        <v>31</v>
      </c>
      <c r="E79" s="4" t="s">
        <v>10</v>
      </c>
      <c r="F79" s="2">
        <v>2010</v>
      </c>
      <c r="H79" s="7">
        <f t="shared" si="3"/>
        <v>1001.7962590831614</v>
      </c>
      <c r="N79" s="5"/>
      <c r="P79" s="1">
        <v>40360</v>
      </c>
    </row>
    <row r="80" spans="1:23" x14ac:dyDescent="0.25">
      <c r="A80">
        <v>1</v>
      </c>
      <c r="B80" s="4" t="s">
        <v>7</v>
      </c>
      <c r="C80" s="2">
        <v>2010</v>
      </c>
      <c r="D80">
        <v>31</v>
      </c>
      <c r="E80" s="4" t="s">
        <v>7</v>
      </c>
      <c r="F80" s="2">
        <v>2010</v>
      </c>
      <c r="H80" s="7">
        <f t="shared" si="3"/>
        <v>1001.7962590831614</v>
      </c>
      <c r="N80" s="5">
        <v>40756</v>
      </c>
      <c r="P80" s="1">
        <v>40391</v>
      </c>
      <c r="S80" s="1">
        <v>40391</v>
      </c>
    </row>
    <row r="81" spans="1:23" x14ac:dyDescent="0.25">
      <c r="A81">
        <v>1</v>
      </c>
      <c r="B81" s="4" t="s">
        <v>8</v>
      </c>
      <c r="C81" s="2">
        <v>2010</v>
      </c>
      <c r="D81">
        <v>30</v>
      </c>
      <c r="E81" s="4" t="s">
        <v>8</v>
      </c>
      <c r="F81" s="2">
        <v>2010</v>
      </c>
      <c r="H81" s="7">
        <f t="shared" si="3"/>
        <v>1001.7962590831614</v>
      </c>
      <c r="L81" s="8"/>
      <c r="N81" s="12"/>
      <c r="P81" s="1">
        <v>40422</v>
      </c>
    </row>
    <row r="82" spans="1:23" x14ac:dyDescent="0.25">
      <c r="A82">
        <v>1</v>
      </c>
      <c r="B82" s="4" t="s">
        <v>9</v>
      </c>
      <c r="C82" s="2">
        <v>2010</v>
      </c>
      <c r="D82">
        <v>31</v>
      </c>
      <c r="E82" s="4" t="s">
        <v>9</v>
      </c>
      <c r="F82" s="2">
        <v>2010</v>
      </c>
      <c r="H82" s="7">
        <f t="shared" si="3"/>
        <v>1001.7962590831614</v>
      </c>
      <c r="L82" s="8"/>
      <c r="N82" s="12"/>
      <c r="P82" s="1">
        <v>40452</v>
      </c>
    </row>
    <row r="83" spans="1:23" x14ac:dyDescent="0.25">
      <c r="A83">
        <v>1</v>
      </c>
      <c r="B83" s="4" t="s">
        <v>11</v>
      </c>
      <c r="C83" s="2">
        <v>2010</v>
      </c>
      <c r="D83">
        <v>30</v>
      </c>
      <c r="E83" s="4" t="s">
        <v>11</v>
      </c>
      <c r="F83" s="2">
        <v>2010</v>
      </c>
      <c r="H83" s="7">
        <f t="shared" si="3"/>
        <v>1001.7962590831614</v>
      </c>
      <c r="L83" s="8"/>
      <c r="N83" s="5"/>
      <c r="P83" s="1">
        <v>44136</v>
      </c>
      <c r="S83" s="1"/>
      <c r="T83" s="9"/>
      <c r="W83" s="9"/>
    </row>
    <row r="84" spans="1:23" x14ac:dyDescent="0.25">
      <c r="A84">
        <v>1</v>
      </c>
      <c r="B84" s="4" t="s">
        <v>12</v>
      </c>
      <c r="C84" s="2">
        <v>2010</v>
      </c>
      <c r="D84">
        <v>31</v>
      </c>
      <c r="E84" s="4" t="s">
        <v>12</v>
      </c>
      <c r="F84" s="2">
        <v>2010</v>
      </c>
      <c r="H84" s="7">
        <f t="shared" si="3"/>
        <v>1001.7962590831614</v>
      </c>
      <c r="P84" s="1">
        <v>40513</v>
      </c>
    </row>
  </sheetData>
  <mergeCells count="5">
    <mergeCell ref="A5:C5"/>
    <mergeCell ref="D5:F5"/>
    <mergeCell ref="S5:T5"/>
    <mergeCell ref="V5:W5"/>
    <mergeCell ref="I5:L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0"/>
  <sheetViews>
    <sheetView workbookViewId="0">
      <pane ySplit="1416" topLeftCell="A49"/>
      <selection sqref="A1:XFD2"/>
      <selection pane="bottomLeft" activeCell="J73" sqref="J73"/>
    </sheetView>
  </sheetViews>
  <sheetFormatPr baseColWidth="10" defaultRowHeight="13.2" x14ac:dyDescent="0.25"/>
  <cols>
    <col min="1" max="1" width="3" bestFit="1" customWidth="1"/>
    <col min="2" max="2" width="3" style="4" bestFit="1" customWidth="1"/>
    <col min="3" max="3" width="5" bestFit="1" customWidth="1"/>
    <col min="4" max="5" width="3" bestFit="1" customWidth="1"/>
    <col min="6" max="6" width="5" bestFit="1" customWidth="1"/>
    <col min="7" max="7" width="4.44140625" customWidth="1"/>
    <col min="8" max="8" width="11.44140625" style="7"/>
    <col min="9" max="10" width="11.44140625" style="3"/>
    <col min="11" max="11" width="20.5546875" style="3" customWidth="1"/>
    <col min="12" max="12" width="11.44140625" style="7"/>
    <col min="14" max="14" width="11.44140625" style="7"/>
    <col min="15" max="15" width="11.44140625" style="9"/>
    <col min="19" max="19" width="11.44140625" style="9"/>
  </cols>
  <sheetData>
    <row r="1" spans="1:20" x14ac:dyDescent="0.25">
      <c r="B1" s="6" t="s">
        <v>40</v>
      </c>
    </row>
    <row r="2" spans="1:20" x14ac:dyDescent="0.25">
      <c r="B2" s="6" t="s">
        <v>41</v>
      </c>
    </row>
    <row r="3" spans="1:20" x14ac:dyDescent="0.25">
      <c r="B3" s="6"/>
    </row>
    <row r="4" spans="1:20" x14ac:dyDescent="0.25">
      <c r="A4" s="436" t="s">
        <v>5</v>
      </c>
      <c r="B4" s="436"/>
      <c r="C4" s="436"/>
      <c r="D4" s="436" t="s">
        <v>5</v>
      </c>
      <c r="E4" s="436"/>
      <c r="F4" s="436"/>
      <c r="P4" s="437" t="s">
        <v>29</v>
      </c>
      <c r="Q4" s="436"/>
      <c r="S4" s="438" t="s">
        <v>42</v>
      </c>
      <c r="T4" s="436"/>
    </row>
    <row r="5" spans="1:20" x14ac:dyDescent="0.25">
      <c r="H5" s="7" t="s">
        <v>1</v>
      </c>
      <c r="I5" s="3" t="s">
        <v>2</v>
      </c>
      <c r="J5" s="3" t="s">
        <v>3</v>
      </c>
      <c r="K5" s="3" t="s">
        <v>4</v>
      </c>
      <c r="L5" s="7" t="s">
        <v>25</v>
      </c>
      <c r="M5" s="3" t="s">
        <v>0</v>
      </c>
      <c r="N5" s="7" t="s">
        <v>27</v>
      </c>
      <c r="O5" s="10" t="s">
        <v>31</v>
      </c>
      <c r="P5" s="8" t="s">
        <v>30</v>
      </c>
      <c r="Q5" s="3" t="s">
        <v>28</v>
      </c>
      <c r="S5" s="14" t="s">
        <v>28</v>
      </c>
      <c r="T5" s="8" t="s">
        <v>29</v>
      </c>
    </row>
    <row r="7" spans="1:20" x14ac:dyDescent="0.25">
      <c r="A7">
        <v>16</v>
      </c>
      <c r="B7" s="4" t="s">
        <v>10</v>
      </c>
      <c r="C7" s="2">
        <v>2004</v>
      </c>
      <c r="D7">
        <v>15</v>
      </c>
      <c r="E7" s="4" t="s">
        <v>7</v>
      </c>
      <c r="F7" s="2">
        <v>2004</v>
      </c>
      <c r="H7" s="7">
        <v>485.66</v>
      </c>
      <c r="I7" s="8" t="s">
        <v>33</v>
      </c>
      <c r="J7" s="3">
        <v>1225</v>
      </c>
      <c r="K7" s="5">
        <v>38549</v>
      </c>
      <c r="L7" s="18">
        <f>H7</f>
        <v>485.66</v>
      </c>
      <c r="M7" s="1">
        <v>38169</v>
      </c>
      <c r="N7" s="7">
        <f>H7*3</f>
        <v>1456.98</v>
      </c>
      <c r="S7" s="9">
        <f>L7*2</f>
        <v>971.32</v>
      </c>
    </row>
    <row r="8" spans="1:20" x14ac:dyDescent="0.25">
      <c r="A8">
        <v>16</v>
      </c>
      <c r="B8" s="4" t="s">
        <v>7</v>
      </c>
      <c r="C8" s="2">
        <v>2004</v>
      </c>
      <c r="D8">
        <v>15</v>
      </c>
      <c r="E8" s="4" t="s">
        <v>8</v>
      </c>
      <c r="F8" s="2">
        <v>2004</v>
      </c>
      <c r="H8" s="7">
        <f t="shared" ref="H8:H18" si="0">H7</f>
        <v>485.66</v>
      </c>
      <c r="K8" s="5"/>
      <c r="M8" s="1">
        <v>38200</v>
      </c>
    </row>
    <row r="9" spans="1:20" x14ac:dyDescent="0.25">
      <c r="A9">
        <v>16</v>
      </c>
      <c r="B9" s="4" t="s">
        <v>8</v>
      </c>
      <c r="C9" s="2">
        <v>2004</v>
      </c>
      <c r="D9">
        <v>15</v>
      </c>
      <c r="E9" s="4" t="s">
        <v>9</v>
      </c>
      <c r="F9" s="2">
        <v>2004</v>
      </c>
      <c r="H9" s="7">
        <f t="shared" si="0"/>
        <v>485.66</v>
      </c>
      <c r="M9" s="1">
        <v>38231</v>
      </c>
    </row>
    <row r="10" spans="1:20" x14ac:dyDescent="0.25">
      <c r="A10">
        <v>16</v>
      </c>
      <c r="B10" s="4" t="s">
        <v>9</v>
      </c>
      <c r="C10" s="2">
        <v>2004</v>
      </c>
      <c r="D10">
        <v>15</v>
      </c>
      <c r="E10" s="4" t="s">
        <v>11</v>
      </c>
      <c r="F10" s="2">
        <v>2004</v>
      </c>
      <c r="H10" s="7">
        <f t="shared" si="0"/>
        <v>485.66</v>
      </c>
      <c r="K10" s="5"/>
      <c r="M10" s="1">
        <v>38261</v>
      </c>
    </row>
    <row r="11" spans="1:20" x14ac:dyDescent="0.25">
      <c r="A11">
        <v>16</v>
      </c>
      <c r="B11" s="4" t="s">
        <v>11</v>
      </c>
      <c r="C11" s="2">
        <v>2004</v>
      </c>
      <c r="D11">
        <v>15</v>
      </c>
      <c r="E11" s="4" t="s">
        <v>12</v>
      </c>
      <c r="F11" s="2">
        <v>2004</v>
      </c>
      <c r="H11" s="7">
        <f t="shared" si="0"/>
        <v>485.66</v>
      </c>
      <c r="K11" s="5"/>
      <c r="M11" s="1">
        <v>38292</v>
      </c>
    </row>
    <row r="12" spans="1:20" x14ac:dyDescent="0.25">
      <c r="A12">
        <v>16</v>
      </c>
      <c r="B12" s="4" t="s">
        <v>12</v>
      </c>
      <c r="C12" s="2">
        <v>2004</v>
      </c>
      <c r="D12">
        <v>15</v>
      </c>
      <c r="E12" s="4" t="s">
        <v>13</v>
      </c>
      <c r="F12" s="2">
        <v>2005</v>
      </c>
      <c r="H12" s="7">
        <f t="shared" si="0"/>
        <v>485.66</v>
      </c>
      <c r="K12" s="5"/>
      <c r="M12" s="1">
        <v>38322</v>
      </c>
    </row>
    <row r="13" spans="1:20" x14ac:dyDescent="0.25">
      <c r="A13">
        <v>16</v>
      </c>
      <c r="B13" s="4" t="s">
        <v>13</v>
      </c>
      <c r="C13" s="2">
        <v>2005</v>
      </c>
      <c r="D13">
        <v>15</v>
      </c>
      <c r="E13" s="4" t="s">
        <v>14</v>
      </c>
      <c r="F13" s="2">
        <v>2005</v>
      </c>
      <c r="H13" s="7">
        <f t="shared" si="0"/>
        <v>485.66</v>
      </c>
      <c r="K13" s="5"/>
      <c r="M13" s="1">
        <v>38353</v>
      </c>
    </row>
    <row r="14" spans="1:20" x14ac:dyDescent="0.25">
      <c r="A14">
        <v>16</v>
      </c>
      <c r="B14" s="4" t="s">
        <v>14</v>
      </c>
      <c r="C14" s="2">
        <v>2005</v>
      </c>
      <c r="D14">
        <v>15</v>
      </c>
      <c r="E14" s="4" t="s">
        <v>15</v>
      </c>
      <c r="F14" s="2">
        <v>2005</v>
      </c>
      <c r="H14" s="7">
        <f t="shared" si="0"/>
        <v>485.66</v>
      </c>
      <c r="M14" s="1">
        <v>38384</v>
      </c>
    </row>
    <row r="15" spans="1:20" x14ac:dyDescent="0.25">
      <c r="A15">
        <v>16</v>
      </c>
      <c r="B15" s="4" t="s">
        <v>15</v>
      </c>
      <c r="C15" s="2">
        <v>2005</v>
      </c>
      <c r="D15">
        <v>15</v>
      </c>
      <c r="E15" s="4" t="s">
        <v>16</v>
      </c>
      <c r="F15" s="2">
        <v>2005</v>
      </c>
      <c r="H15" s="7">
        <f t="shared" si="0"/>
        <v>485.66</v>
      </c>
      <c r="K15" s="5"/>
      <c r="M15" s="1">
        <v>38412</v>
      </c>
    </row>
    <row r="16" spans="1:20" x14ac:dyDescent="0.25">
      <c r="A16">
        <v>16</v>
      </c>
      <c r="B16" s="4" t="s">
        <v>16</v>
      </c>
      <c r="C16" s="2">
        <v>2005</v>
      </c>
      <c r="D16">
        <v>15</v>
      </c>
      <c r="E16" s="4" t="s">
        <v>17</v>
      </c>
      <c r="F16" s="2">
        <v>2005</v>
      </c>
      <c r="H16" s="7">
        <f t="shared" si="0"/>
        <v>485.66</v>
      </c>
      <c r="K16" s="5"/>
      <c r="M16" s="1">
        <v>38443</v>
      </c>
    </row>
    <row r="17" spans="1:20" x14ac:dyDescent="0.25">
      <c r="A17">
        <v>16</v>
      </c>
      <c r="B17" s="4" t="s">
        <v>17</v>
      </c>
      <c r="C17" s="2">
        <v>2005</v>
      </c>
      <c r="D17">
        <v>15</v>
      </c>
      <c r="E17" s="4" t="s">
        <v>6</v>
      </c>
      <c r="F17" s="2">
        <v>2005</v>
      </c>
      <c r="H17" s="7">
        <f t="shared" si="0"/>
        <v>485.66</v>
      </c>
      <c r="K17" s="5"/>
      <c r="M17" s="1">
        <v>38473</v>
      </c>
    </row>
    <row r="18" spans="1:20" x14ac:dyDescent="0.25">
      <c r="A18">
        <v>16</v>
      </c>
      <c r="B18" s="4" t="s">
        <v>6</v>
      </c>
      <c r="C18" s="2">
        <v>2005</v>
      </c>
      <c r="D18">
        <v>15</v>
      </c>
      <c r="E18" s="4" t="s">
        <v>10</v>
      </c>
      <c r="F18" s="2">
        <v>2005</v>
      </c>
      <c r="H18" s="7">
        <f t="shared" si="0"/>
        <v>485.66</v>
      </c>
      <c r="I18" s="8"/>
      <c r="K18" s="5"/>
      <c r="M18" s="1">
        <v>38504</v>
      </c>
      <c r="O18" s="11"/>
      <c r="P18" s="1"/>
      <c r="Q18" s="9"/>
    </row>
    <row r="19" spans="1:20" x14ac:dyDescent="0.25">
      <c r="A19">
        <v>16</v>
      </c>
      <c r="B19" s="4" t="s">
        <v>10</v>
      </c>
      <c r="C19" s="2">
        <v>2005</v>
      </c>
      <c r="D19">
        <v>15</v>
      </c>
      <c r="E19" s="4" t="s">
        <v>7</v>
      </c>
      <c r="F19" s="2">
        <v>2005</v>
      </c>
      <c r="H19" s="7">
        <f>L19</f>
        <v>503.5005714285715</v>
      </c>
      <c r="I19" s="8" t="s">
        <v>34</v>
      </c>
      <c r="J19" s="3">
        <v>1270</v>
      </c>
      <c r="K19" s="5">
        <v>38914</v>
      </c>
      <c r="L19" s="18">
        <f>L7*J19/J7</f>
        <v>503.5005714285715</v>
      </c>
      <c r="M19" s="1">
        <v>38534</v>
      </c>
      <c r="N19" s="7">
        <f>H19*3</f>
        <v>1510.5017142857146</v>
      </c>
      <c r="O19" s="11">
        <f>(L19/L7)-1</f>
        <v>3.6734693877551017E-2</v>
      </c>
      <c r="P19" s="1">
        <v>38534</v>
      </c>
      <c r="Q19" s="19">
        <f>(L19-L7)</f>
        <v>17.840571428571479</v>
      </c>
      <c r="S19" s="9">
        <f>L19*2</f>
        <v>1007.001142857143</v>
      </c>
      <c r="T19" s="19">
        <f>S19-S7</f>
        <v>35.681142857142959</v>
      </c>
    </row>
    <row r="20" spans="1:20" x14ac:dyDescent="0.25">
      <c r="A20">
        <v>16</v>
      </c>
      <c r="B20" s="4" t="s">
        <v>7</v>
      </c>
      <c r="C20" s="2">
        <v>2005</v>
      </c>
      <c r="D20">
        <v>15</v>
      </c>
      <c r="E20" s="4" t="s">
        <v>8</v>
      </c>
      <c r="F20" s="2">
        <v>2005</v>
      </c>
      <c r="H20" s="7">
        <f t="shared" ref="H20:H30" si="1">H19</f>
        <v>503.5005714285715</v>
      </c>
      <c r="K20" s="5"/>
      <c r="M20" s="13">
        <v>38565</v>
      </c>
    </row>
    <row r="21" spans="1:20" x14ac:dyDescent="0.25">
      <c r="A21">
        <v>16</v>
      </c>
      <c r="B21" s="4" t="s">
        <v>8</v>
      </c>
      <c r="C21" s="2">
        <v>2005</v>
      </c>
      <c r="D21">
        <v>15</v>
      </c>
      <c r="E21" s="4" t="s">
        <v>9</v>
      </c>
      <c r="F21" s="2">
        <v>2005</v>
      </c>
      <c r="H21" s="7">
        <f t="shared" si="1"/>
        <v>503.5005714285715</v>
      </c>
      <c r="M21" s="1">
        <v>38596</v>
      </c>
    </row>
    <row r="22" spans="1:20" x14ac:dyDescent="0.25">
      <c r="A22">
        <v>16</v>
      </c>
      <c r="B22" s="4" t="s">
        <v>9</v>
      </c>
      <c r="C22" s="2">
        <v>2005</v>
      </c>
      <c r="D22">
        <v>15</v>
      </c>
      <c r="E22" s="4" t="s">
        <v>11</v>
      </c>
      <c r="F22" s="2">
        <v>2005</v>
      </c>
      <c r="H22" s="7">
        <f t="shared" si="1"/>
        <v>503.5005714285715</v>
      </c>
      <c r="K22" s="5"/>
      <c r="M22" s="1">
        <v>38626</v>
      </c>
    </row>
    <row r="23" spans="1:20" x14ac:dyDescent="0.25">
      <c r="A23">
        <v>16</v>
      </c>
      <c r="B23" s="4" t="s">
        <v>11</v>
      </c>
      <c r="C23" s="2">
        <v>2005</v>
      </c>
      <c r="D23">
        <v>15</v>
      </c>
      <c r="E23" s="4" t="s">
        <v>12</v>
      </c>
      <c r="F23" s="2">
        <v>2005</v>
      </c>
      <c r="H23" s="7">
        <f t="shared" si="1"/>
        <v>503.5005714285715</v>
      </c>
      <c r="K23" s="5"/>
      <c r="M23" s="1">
        <v>38657</v>
      </c>
    </row>
    <row r="24" spans="1:20" x14ac:dyDescent="0.25">
      <c r="A24">
        <v>16</v>
      </c>
      <c r="B24" s="4" t="s">
        <v>12</v>
      </c>
      <c r="C24" s="2">
        <v>2005</v>
      </c>
      <c r="D24">
        <v>15</v>
      </c>
      <c r="E24" s="4" t="s">
        <v>13</v>
      </c>
      <c r="F24" s="2">
        <v>2006</v>
      </c>
      <c r="H24" s="7">
        <f t="shared" si="1"/>
        <v>503.5005714285715</v>
      </c>
      <c r="K24" s="5"/>
      <c r="M24" s="1">
        <v>38687</v>
      </c>
    </row>
    <row r="25" spans="1:20" x14ac:dyDescent="0.25">
      <c r="A25">
        <v>16</v>
      </c>
      <c r="B25" s="4" t="s">
        <v>13</v>
      </c>
      <c r="C25" s="2">
        <v>2006</v>
      </c>
      <c r="D25">
        <v>15</v>
      </c>
      <c r="E25" s="4" t="s">
        <v>14</v>
      </c>
      <c r="F25" s="2">
        <v>2006</v>
      </c>
      <c r="H25" s="7">
        <f t="shared" si="1"/>
        <v>503.5005714285715</v>
      </c>
      <c r="K25" s="5"/>
      <c r="M25" s="1">
        <v>38718</v>
      </c>
    </row>
    <row r="26" spans="1:20" x14ac:dyDescent="0.25">
      <c r="A26">
        <v>16</v>
      </c>
      <c r="B26" s="4" t="s">
        <v>14</v>
      </c>
      <c r="C26" s="2">
        <v>2006</v>
      </c>
      <c r="D26">
        <v>15</v>
      </c>
      <c r="E26" s="4" t="s">
        <v>15</v>
      </c>
      <c r="F26" s="2">
        <v>2006</v>
      </c>
      <c r="H26" s="7">
        <f t="shared" si="1"/>
        <v>503.5005714285715</v>
      </c>
      <c r="M26" s="1">
        <v>38749</v>
      </c>
    </row>
    <row r="27" spans="1:20" x14ac:dyDescent="0.25">
      <c r="A27">
        <v>16</v>
      </c>
      <c r="B27" s="4" t="s">
        <v>15</v>
      </c>
      <c r="C27" s="2">
        <v>2006</v>
      </c>
      <c r="D27">
        <v>15</v>
      </c>
      <c r="E27" s="4" t="s">
        <v>16</v>
      </c>
      <c r="F27" s="2">
        <v>2006</v>
      </c>
      <c r="H27" s="7">
        <f t="shared" si="1"/>
        <v>503.5005714285715</v>
      </c>
      <c r="K27" s="5"/>
      <c r="M27" s="1">
        <v>38777</v>
      </c>
    </row>
    <row r="28" spans="1:20" x14ac:dyDescent="0.25">
      <c r="A28">
        <v>16</v>
      </c>
      <c r="B28" s="4" t="s">
        <v>16</v>
      </c>
      <c r="C28" s="2">
        <v>2006</v>
      </c>
      <c r="D28">
        <v>15</v>
      </c>
      <c r="E28" s="4" t="s">
        <v>17</v>
      </c>
      <c r="F28" s="2">
        <v>2006</v>
      </c>
      <c r="H28" s="7">
        <f t="shared" si="1"/>
        <v>503.5005714285715</v>
      </c>
      <c r="K28" s="5"/>
      <c r="M28" s="1">
        <v>38808</v>
      </c>
    </row>
    <row r="29" spans="1:20" x14ac:dyDescent="0.25">
      <c r="A29">
        <v>16</v>
      </c>
      <c r="B29" s="4" t="s">
        <v>17</v>
      </c>
      <c r="C29" s="2">
        <v>2006</v>
      </c>
      <c r="D29">
        <v>15</v>
      </c>
      <c r="E29" s="4" t="s">
        <v>6</v>
      </c>
      <c r="F29" s="2">
        <v>2006</v>
      </c>
      <c r="H29" s="7">
        <f t="shared" si="1"/>
        <v>503.5005714285715</v>
      </c>
      <c r="K29" s="5"/>
      <c r="M29" s="1">
        <v>38838</v>
      </c>
    </row>
    <row r="30" spans="1:20" x14ac:dyDescent="0.25">
      <c r="A30">
        <v>16</v>
      </c>
      <c r="B30" s="4" t="s">
        <v>6</v>
      </c>
      <c r="C30" s="2">
        <v>2006</v>
      </c>
      <c r="D30">
        <v>15</v>
      </c>
      <c r="E30" s="4" t="s">
        <v>10</v>
      </c>
      <c r="F30" s="2">
        <v>2006</v>
      </c>
      <c r="H30" s="7">
        <f t="shared" si="1"/>
        <v>503.5005714285715</v>
      </c>
      <c r="I30" s="8"/>
      <c r="K30" s="5"/>
      <c r="M30" s="1">
        <v>38869</v>
      </c>
      <c r="O30" s="11"/>
      <c r="P30" s="1"/>
      <c r="Q30" s="9"/>
    </row>
    <row r="31" spans="1:20" x14ac:dyDescent="0.25">
      <c r="A31">
        <v>16</v>
      </c>
      <c r="B31" s="4" t="s">
        <v>10</v>
      </c>
      <c r="C31" s="2">
        <v>2006</v>
      </c>
      <c r="D31">
        <v>15</v>
      </c>
      <c r="E31" s="4" t="s">
        <v>7</v>
      </c>
      <c r="F31" s="2">
        <v>2006</v>
      </c>
      <c r="H31" s="7">
        <f>L31</f>
        <v>539.97462857142864</v>
      </c>
      <c r="I31" s="8" t="s">
        <v>35</v>
      </c>
      <c r="J31" s="3">
        <v>1362</v>
      </c>
      <c r="K31" s="5">
        <v>39279</v>
      </c>
      <c r="L31" s="18">
        <f>L19*J31/J19</f>
        <v>539.97462857142864</v>
      </c>
      <c r="M31" s="1">
        <v>38899</v>
      </c>
      <c r="N31" s="7">
        <f>H31*3</f>
        <v>1619.9238857142859</v>
      </c>
      <c r="O31" s="11">
        <f>(L31/L19)-1</f>
        <v>7.244094488188968E-2</v>
      </c>
      <c r="P31" s="1">
        <v>38899</v>
      </c>
      <c r="Q31" s="20">
        <f>(L31-L19)</f>
        <v>36.474057142857134</v>
      </c>
      <c r="S31" s="9">
        <f>L31*2</f>
        <v>1079.9492571428573</v>
      </c>
      <c r="T31" s="9">
        <f>S31-S19</f>
        <v>72.948114285714269</v>
      </c>
    </row>
    <row r="32" spans="1:20" x14ac:dyDescent="0.25">
      <c r="A32">
        <v>16</v>
      </c>
      <c r="B32" s="4" t="s">
        <v>7</v>
      </c>
      <c r="C32" s="2">
        <v>2006</v>
      </c>
      <c r="D32">
        <v>15</v>
      </c>
      <c r="E32" s="4" t="s">
        <v>8</v>
      </c>
      <c r="F32" s="2">
        <v>2006</v>
      </c>
      <c r="H32" s="7">
        <f t="shared" ref="H32:H42" si="2">H31</f>
        <v>539.97462857142864</v>
      </c>
      <c r="K32" s="5"/>
      <c r="M32" s="1">
        <v>38930</v>
      </c>
    </row>
    <row r="33" spans="1:20" x14ac:dyDescent="0.25">
      <c r="A33">
        <v>16</v>
      </c>
      <c r="B33" s="4" t="s">
        <v>8</v>
      </c>
      <c r="C33" s="2">
        <v>2006</v>
      </c>
      <c r="D33">
        <v>15</v>
      </c>
      <c r="E33" s="4" t="s">
        <v>9</v>
      </c>
      <c r="F33" s="2">
        <v>2006</v>
      </c>
      <c r="H33" s="7">
        <f t="shared" si="2"/>
        <v>539.97462857142864</v>
      </c>
      <c r="M33" s="1">
        <v>38961</v>
      </c>
    </row>
    <row r="34" spans="1:20" x14ac:dyDescent="0.25">
      <c r="A34">
        <v>16</v>
      </c>
      <c r="B34" s="4" t="s">
        <v>9</v>
      </c>
      <c r="C34" s="2">
        <v>2006</v>
      </c>
      <c r="D34">
        <v>15</v>
      </c>
      <c r="E34" s="4" t="s">
        <v>11</v>
      </c>
      <c r="F34" s="2">
        <v>2006</v>
      </c>
      <c r="H34" s="7">
        <f t="shared" si="2"/>
        <v>539.97462857142864</v>
      </c>
      <c r="K34" s="5"/>
      <c r="M34" s="1">
        <v>38991</v>
      </c>
    </row>
    <row r="35" spans="1:20" x14ac:dyDescent="0.25">
      <c r="A35">
        <v>16</v>
      </c>
      <c r="B35" s="4" t="s">
        <v>11</v>
      </c>
      <c r="C35" s="2">
        <v>2006</v>
      </c>
      <c r="D35">
        <v>15</v>
      </c>
      <c r="E35" s="4" t="s">
        <v>12</v>
      </c>
      <c r="F35" s="2">
        <v>2006</v>
      </c>
      <c r="H35" s="7">
        <f t="shared" si="2"/>
        <v>539.97462857142864</v>
      </c>
      <c r="K35" s="5"/>
      <c r="M35" s="1">
        <v>39022</v>
      </c>
    </row>
    <row r="36" spans="1:20" x14ac:dyDescent="0.25">
      <c r="A36">
        <v>16</v>
      </c>
      <c r="B36" s="4" t="s">
        <v>12</v>
      </c>
      <c r="C36" s="2">
        <v>2006</v>
      </c>
      <c r="D36">
        <v>15</v>
      </c>
      <c r="E36" s="4" t="s">
        <v>13</v>
      </c>
      <c r="F36" s="2">
        <v>2007</v>
      </c>
      <c r="H36" s="7">
        <f t="shared" si="2"/>
        <v>539.97462857142864</v>
      </c>
      <c r="K36" s="5"/>
      <c r="M36" s="1">
        <v>39052</v>
      </c>
    </row>
    <row r="37" spans="1:20" x14ac:dyDescent="0.25">
      <c r="A37">
        <v>16</v>
      </c>
      <c r="B37" s="4" t="s">
        <v>13</v>
      </c>
      <c r="C37" s="2">
        <v>2007</v>
      </c>
      <c r="D37">
        <v>15</v>
      </c>
      <c r="E37" s="4" t="s">
        <v>14</v>
      </c>
      <c r="F37" s="2">
        <v>2007</v>
      </c>
      <c r="H37" s="7">
        <f t="shared" si="2"/>
        <v>539.97462857142864</v>
      </c>
      <c r="K37" s="5"/>
      <c r="M37" s="1">
        <v>39083</v>
      </c>
    </row>
    <row r="38" spans="1:20" x14ac:dyDescent="0.25">
      <c r="A38">
        <v>16</v>
      </c>
      <c r="B38" s="4" t="s">
        <v>14</v>
      </c>
      <c r="C38" s="2">
        <v>2007</v>
      </c>
      <c r="D38">
        <v>15</v>
      </c>
      <c r="E38" s="4" t="s">
        <v>15</v>
      </c>
      <c r="F38" s="2">
        <v>2007</v>
      </c>
      <c r="H38" s="7">
        <f t="shared" si="2"/>
        <v>539.97462857142864</v>
      </c>
      <c r="M38" s="1">
        <v>39114</v>
      </c>
    </row>
    <row r="39" spans="1:20" x14ac:dyDescent="0.25">
      <c r="A39">
        <v>16</v>
      </c>
      <c r="B39" s="4" t="s">
        <v>15</v>
      </c>
      <c r="C39" s="2">
        <v>2007</v>
      </c>
      <c r="D39">
        <v>15</v>
      </c>
      <c r="E39" s="4" t="s">
        <v>16</v>
      </c>
      <c r="F39" s="2">
        <v>2007</v>
      </c>
      <c r="H39" s="7">
        <f t="shared" si="2"/>
        <v>539.97462857142864</v>
      </c>
      <c r="K39" s="5"/>
      <c r="M39" s="1">
        <v>39142</v>
      </c>
    </row>
    <row r="40" spans="1:20" x14ac:dyDescent="0.25">
      <c r="A40">
        <v>16</v>
      </c>
      <c r="B40" s="4" t="s">
        <v>16</v>
      </c>
      <c r="C40" s="2">
        <v>2007</v>
      </c>
      <c r="D40">
        <v>15</v>
      </c>
      <c r="E40" s="4" t="s">
        <v>17</v>
      </c>
      <c r="F40" s="2">
        <v>2007</v>
      </c>
      <c r="H40" s="7">
        <f t="shared" si="2"/>
        <v>539.97462857142864</v>
      </c>
      <c r="K40" s="5"/>
      <c r="M40" s="1">
        <v>39173</v>
      </c>
    </row>
    <row r="41" spans="1:20" x14ac:dyDescent="0.25">
      <c r="A41">
        <v>16</v>
      </c>
      <c r="B41" s="4" t="s">
        <v>17</v>
      </c>
      <c r="C41" s="2">
        <v>2007</v>
      </c>
      <c r="D41">
        <v>15</v>
      </c>
      <c r="E41" s="4" t="s">
        <v>6</v>
      </c>
      <c r="F41" s="2">
        <v>2007</v>
      </c>
      <c r="H41" s="7">
        <f t="shared" si="2"/>
        <v>539.97462857142864</v>
      </c>
      <c r="K41" s="5"/>
      <c r="M41" s="1">
        <v>39203</v>
      </c>
    </row>
    <row r="42" spans="1:20" x14ac:dyDescent="0.25">
      <c r="A42">
        <v>16</v>
      </c>
      <c r="B42" s="4" t="s">
        <v>6</v>
      </c>
      <c r="C42" s="2">
        <v>2007</v>
      </c>
      <c r="D42">
        <v>15</v>
      </c>
      <c r="E42" s="4" t="s">
        <v>10</v>
      </c>
      <c r="F42" s="2">
        <v>2007</v>
      </c>
      <c r="H42" s="7">
        <f t="shared" si="2"/>
        <v>539.97462857142864</v>
      </c>
      <c r="I42" s="8"/>
      <c r="K42" s="5"/>
      <c r="M42" s="1">
        <v>39234</v>
      </c>
      <c r="O42" s="11"/>
      <c r="P42" s="1"/>
      <c r="Q42" s="9"/>
    </row>
    <row r="43" spans="1:20" x14ac:dyDescent="0.25">
      <c r="A43">
        <v>16</v>
      </c>
      <c r="B43" s="4" t="s">
        <v>10</v>
      </c>
      <c r="C43" s="2">
        <v>2007</v>
      </c>
      <c r="D43">
        <v>15</v>
      </c>
      <c r="E43" s="4" t="s">
        <v>7</v>
      </c>
      <c r="F43" s="2">
        <v>2007</v>
      </c>
      <c r="H43" s="7">
        <f>L43</f>
        <v>549.09314285714288</v>
      </c>
      <c r="I43" s="8" t="s">
        <v>36</v>
      </c>
      <c r="J43" s="3">
        <v>1385</v>
      </c>
      <c r="K43" s="5">
        <v>39645</v>
      </c>
      <c r="L43" s="18">
        <f>L31*J43/J31</f>
        <v>549.09314285714288</v>
      </c>
      <c r="M43" s="1">
        <v>39264</v>
      </c>
      <c r="N43" s="7">
        <f>H43*3</f>
        <v>1647.2794285714285</v>
      </c>
      <c r="O43" s="11">
        <f>(L43/L31)-1</f>
        <v>1.6886930983847304E-2</v>
      </c>
      <c r="P43" s="1">
        <v>39264</v>
      </c>
      <c r="Q43" s="20">
        <f>(L43-L31)</f>
        <v>9.1185142857142409</v>
      </c>
      <c r="S43" s="9">
        <f>L43*2</f>
        <v>1098.1862857142858</v>
      </c>
      <c r="T43" s="9">
        <f>S43-S31</f>
        <v>18.237028571428482</v>
      </c>
    </row>
    <row r="44" spans="1:20" x14ac:dyDescent="0.25">
      <c r="A44">
        <v>16</v>
      </c>
      <c r="B44" s="4" t="s">
        <v>7</v>
      </c>
      <c r="C44" s="2">
        <v>2007</v>
      </c>
      <c r="D44">
        <v>15</v>
      </c>
      <c r="E44" s="4" t="s">
        <v>8</v>
      </c>
      <c r="F44" s="2">
        <v>2007</v>
      </c>
      <c r="H44" s="7">
        <f t="shared" ref="H44:H54" si="3">H43</f>
        <v>549.09314285714288</v>
      </c>
      <c r="K44" s="5"/>
      <c r="M44" s="1">
        <v>39295</v>
      </c>
    </row>
    <row r="45" spans="1:20" x14ac:dyDescent="0.25">
      <c r="A45">
        <v>16</v>
      </c>
      <c r="B45" s="4" t="s">
        <v>8</v>
      </c>
      <c r="C45" s="2">
        <v>2007</v>
      </c>
      <c r="D45">
        <v>15</v>
      </c>
      <c r="E45" s="4" t="s">
        <v>9</v>
      </c>
      <c r="F45" s="2">
        <v>2007</v>
      </c>
      <c r="H45" s="7">
        <f t="shared" si="3"/>
        <v>549.09314285714288</v>
      </c>
      <c r="M45" s="1">
        <v>39326</v>
      </c>
    </row>
    <row r="46" spans="1:20" x14ac:dyDescent="0.25">
      <c r="A46">
        <v>16</v>
      </c>
      <c r="B46" s="4" t="s">
        <v>9</v>
      </c>
      <c r="C46" s="2">
        <v>2007</v>
      </c>
      <c r="D46">
        <v>15</v>
      </c>
      <c r="E46" s="4" t="s">
        <v>11</v>
      </c>
      <c r="F46" s="2">
        <v>2007</v>
      </c>
      <c r="H46" s="7">
        <f t="shared" si="3"/>
        <v>549.09314285714288</v>
      </c>
      <c r="K46" s="5"/>
      <c r="M46" s="1">
        <v>39356</v>
      </c>
    </row>
    <row r="47" spans="1:20" x14ac:dyDescent="0.25">
      <c r="A47">
        <v>16</v>
      </c>
      <c r="B47" s="4" t="s">
        <v>11</v>
      </c>
      <c r="C47" s="2">
        <v>2007</v>
      </c>
      <c r="D47">
        <v>15</v>
      </c>
      <c r="E47" s="4" t="s">
        <v>12</v>
      </c>
      <c r="F47" s="2">
        <v>2007</v>
      </c>
      <c r="H47" s="7">
        <f t="shared" si="3"/>
        <v>549.09314285714288</v>
      </c>
      <c r="K47" s="5"/>
      <c r="M47" s="1">
        <v>39387</v>
      </c>
    </row>
    <row r="48" spans="1:20" x14ac:dyDescent="0.25">
      <c r="A48">
        <v>16</v>
      </c>
      <c r="B48" s="4" t="s">
        <v>12</v>
      </c>
      <c r="C48" s="2">
        <v>2007</v>
      </c>
      <c r="D48">
        <v>15</v>
      </c>
      <c r="E48" s="4" t="s">
        <v>13</v>
      </c>
      <c r="F48" s="2">
        <v>2008</v>
      </c>
      <c r="H48" s="7">
        <f t="shared" si="3"/>
        <v>549.09314285714288</v>
      </c>
      <c r="K48" s="5"/>
      <c r="M48" s="1">
        <v>39417</v>
      </c>
    </row>
    <row r="49" spans="1:20" x14ac:dyDescent="0.25">
      <c r="A49">
        <v>16</v>
      </c>
      <c r="B49" s="4" t="s">
        <v>13</v>
      </c>
      <c r="C49" s="2">
        <v>2008</v>
      </c>
      <c r="D49">
        <v>15</v>
      </c>
      <c r="E49" s="4" t="s">
        <v>14</v>
      </c>
      <c r="F49" s="2">
        <v>2008</v>
      </c>
      <c r="H49" s="7">
        <f t="shared" si="3"/>
        <v>549.09314285714288</v>
      </c>
      <c r="K49" s="5"/>
      <c r="M49" s="1">
        <v>39448</v>
      </c>
    </row>
    <row r="50" spans="1:20" x14ac:dyDescent="0.25">
      <c r="A50">
        <v>16</v>
      </c>
      <c r="B50" s="4" t="s">
        <v>14</v>
      </c>
      <c r="C50" s="2">
        <v>2008</v>
      </c>
      <c r="D50">
        <v>15</v>
      </c>
      <c r="E50" s="4" t="s">
        <v>15</v>
      </c>
      <c r="F50" s="2">
        <v>2008</v>
      </c>
      <c r="H50" s="7">
        <f t="shared" si="3"/>
        <v>549.09314285714288</v>
      </c>
      <c r="M50" s="1">
        <v>39479</v>
      </c>
    </row>
    <row r="51" spans="1:20" x14ac:dyDescent="0.25">
      <c r="A51">
        <v>16</v>
      </c>
      <c r="B51" s="4" t="s">
        <v>15</v>
      </c>
      <c r="C51" s="2">
        <v>2008</v>
      </c>
      <c r="D51">
        <v>15</v>
      </c>
      <c r="E51" s="4" t="s">
        <v>16</v>
      </c>
      <c r="F51" s="2">
        <v>2008</v>
      </c>
      <c r="H51" s="7">
        <f t="shared" si="3"/>
        <v>549.09314285714288</v>
      </c>
      <c r="K51" s="5"/>
      <c r="M51" s="1">
        <v>39508</v>
      </c>
    </row>
    <row r="52" spans="1:20" x14ac:dyDescent="0.25">
      <c r="A52">
        <v>16</v>
      </c>
      <c r="B52" s="4" t="s">
        <v>16</v>
      </c>
      <c r="C52" s="2">
        <v>2008</v>
      </c>
      <c r="D52">
        <v>15</v>
      </c>
      <c r="E52" s="4" t="s">
        <v>17</v>
      </c>
      <c r="F52" s="2">
        <v>2008</v>
      </c>
      <c r="H52" s="7">
        <f t="shared" si="3"/>
        <v>549.09314285714288</v>
      </c>
      <c r="K52" s="5"/>
      <c r="M52" s="1">
        <v>39539</v>
      </c>
    </row>
    <row r="53" spans="1:20" x14ac:dyDescent="0.25">
      <c r="A53">
        <v>16</v>
      </c>
      <c r="B53" s="4" t="s">
        <v>17</v>
      </c>
      <c r="C53" s="2">
        <v>2008</v>
      </c>
      <c r="D53">
        <v>15</v>
      </c>
      <c r="E53" s="4" t="s">
        <v>6</v>
      </c>
      <c r="F53" s="2">
        <v>2008</v>
      </c>
      <c r="H53" s="7">
        <f t="shared" si="3"/>
        <v>549.09314285714288</v>
      </c>
      <c r="K53" s="5"/>
      <c r="M53" s="1">
        <v>39569</v>
      </c>
    </row>
    <row r="54" spans="1:20" x14ac:dyDescent="0.25">
      <c r="A54">
        <v>16</v>
      </c>
      <c r="B54" s="4" t="s">
        <v>6</v>
      </c>
      <c r="C54" s="2">
        <v>2008</v>
      </c>
      <c r="D54">
        <v>15</v>
      </c>
      <c r="E54" s="4" t="s">
        <v>10</v>
      </c>
      <c r="F54" s="2">
        <v>2008</v>
      </c>
      <c r="H54" s="7">
        <f t="shared" si="3"/>
        <v>549.09314285714288</v>
      </c>
      <c r="I54" s="8"/>
      <c r="K54" s="5"/>
      <c r="M54" s="1">
        <v>39600</v>
      </c>
      <c r="O54" s="11"/>
      <c r="P54" s="1"/>
      <c r="Q54" s="9"/>
    </row>
    <row r="55" spans="1:20" x14ac:dyDescent="0.25">
      <c r="A55">
        <v>16</v>
      </c>
      <c r="B55" s="4" t="s">
        <v>10</v>
      </c>
      <c r="C55" s="2">
        <v>2008</v>
      </c>
      <c r="D55">
        <v>15</v>
      </c>
      <c r="E55" s="4" t="s">
        <v>7</v>
      </c>
      <c r="F55" s="2">
        <v>2008</v>
      </c>
      <c r="H55" s="7">
        <f>L55</f>
        <v>593.49634285714285</v>
      </c>
      <c r="I55" s="8" t="s">
        <v>37</v>
      </c>
      <c r="J55" s="3">
        <v>1497</v>
      </c>
      <c r="K55" s="5">
        <v>40010</v>
      </c>
      <c r="L55" s="21">
        <f>L43*J55/J43</f>
        <v>593.49634285714285</v>
      </c>
      <c r="M55" s="1">
        <v>39630</v>
      </c>
      <c r="N55" s="7">
        <f>H55*3</f>
        <v>1780.4890285714287</v>
      </c>
      <c r="O55" s="11">
        <f>(L55/L43)-1</f>
        <v>8.0866425992779822E-2</v>
      </c>
      <c r="P55" s="1">
        <v>39630</v>
      </c>
      <c r="Q55" s="20">
        <f>(L55-L43)</f>
        <v>44.40319999999997</v>
      </c>
      <c r="S55" s="9">
        <f>L55*2</f>
        <v>1186.9926857142857</v>
      </c>
      <c r="T55" s="9">
        <f>S55-S43</f>
        <v>88.80639999999994</v>
      </c>
    </row>
    <row r="56" spans="1:20" x14ac:dyDescent="0.25">
      <c r="A56">
        <v>16</v>
      </c>
      <c r="B56" s="4" t="s">
        <v>7</v>
      </c>
      <c r="C56" s="2">
        <v>2008</v>
      </c>
      <c r="D56">
        <v>15</v>
      </c>
      <c r="E56" s="4" t="s">
        <v>8</v>
      </c>
      <c r="F56" s="2">
        <v>2008</v>
      </c>
      <c r="H56" s="7">
        <f t="shared" ref="H56:H66" si="4">H55</f>
        <v>593.49634285714285</v>
      </c>
      <c r="K56" s="5"/>
      <c r="M56" s="1">
        <v>39661</v>
      </c>
    </row>
    <row r="57" spans="1:20" x14ac:dyDescent="0.25">
      <c r="A57">
        <v>16</v>
      </c>
      <c r="B57" s="4" t="s">
        <v>8</v>
      </c>
      <c r="C57" s="2">
        <v>2008</v>
      </c>
      <c r="D57">
        <v>15</v>
      </c>
      <c r="E57" s="4" t="s">
        <v>9</v>
      </c>
      <c r="F57" s="2">
        <v>2008</v>
      </c>
      <c r="H57" s="7">
        <f t="shared" si="4"/>
        <v>593.49634285714285</v>
      </c>
      <c r="M57" s="1">
        <v>39692</v>
      </c>
    </row>
    <row r="58" spans="1:20" x14ac:dyDescent="0.25">
      <c r="A58">
        <v>16</v>
      </c>
      <c r="B58" s="4" t="s">
        <v>9</v>
      </c>
      <c r="C58" s="2">
        <v>2008</v>
      </c>
      <c r="D58">
        <v>15</v>
      </c>
      <c r="E58" s="4" t="s">
        <v>11</v>
      </c>
      <c r="F58" s="2">
        <v>2008</v>
      </c>
      <c r="H58" s="7">
        <f t="shared" si="4"/>
        <v>593.49634285714285</v>
      </c>
      <c r="K58" s="5"/>
      <c r="M58" s="1">
        <v>39722</v>
      </c>
    </row>
    <row r="59" spans="1:20" x14ac:dyDescent="0.25">
      <c r="A59">
        <v>16</v>
      </c>
      <c r="B59" s="4" t="s">
        <v>11</v>
      </c>
      <c r="C59" s="2">
        <v>2008</v>
      </c>
      <c r="D59">
        <v>15</v>
      </c>
      <c r="E59" s="4" t="s">
        <v>12</v>
      </c>
      <c r="F59" s="2">
        <v>2008</v>
      </c>
      <c r="H59" s="7">
        <f t="shared" si="4"/>
        <v>593.49634285714285</v>
      </c>
      <c r="K59" s="5"/>
      <c r="M59" s="1">
        <v>39753</v>
      </c>
    </row>
    <row r="60" spans="1:20" x14ac:dyDescent="0.25">
      <c r="A60">
        <v>16</v>
      </c>
      <c r="B60" s="4" t="s">
        <v>12</v>
      </c>
      <c r="C60" s="2">
        <v>2008</v>
      </c>
      <c r="D60">
        <v>15</v>
      </c>
      <c r="E60" s="4" t="s">
        <v>13</v>
      </c>
      <c r="F60" s="2">
        <v>2009</v>
      </c>
      <c r="H60" s="7">
        <f t="shared" si="4"/>
        <v>593.49634285714285</v>
      </c>
      <c r="K60" s="5"/>
      <c r="M60" s="1">
        <v>39783</v>
      </c>
    </row>
    <row r="61" spans="1:20" x14ac:dyDescent="0.25">
      <c r="A61">
        <v>16</v>
      </c>
      <c r="B61" s="4" t="s">
        <v>13</v>
      </c>
      <c r="C61" s="2">
        <v>2009</v>
      </c>
      <c r="D61">
        <v>15</v>
      </c>
      <c r="E61" s="4" t="s">
        <v>14</v>
      </c>
      <c r="F61" s="2">
        <v>2009</v>
      </c>
      <c r="H61" s="7">
        <f t="shared" si="4"/>
        <v>593.49634285714285</v>
      </c>
      <c r="K61" s="5"/>
      <c r="M61" s="1">
        <v>39814</v>
      </c>
    </row>
    <row r="62" spans="1:20" x14ac:dyDescent="0.25">
      <c r="A62">
        <v>16</v>
      </c>
      <c r="B62" s="4" t="s">
        <v>14</v>
      </c>
      <c r="C62" s="2">
        <v>2009</v>
      </c>
      <c r="D62">
        <v>15</v>
      </c>
      <c r="E62" s="4" t="s">
        <v>15</v>
      </c>
      <c r="F62" s="2">
        <v>2009</v>
      </c>
      <c r="H62" s="7">
        <f t="shared" si="4"/>
        <v>593.49634285714285</v>
      </c>
      <c r="M62" s="1">
        <v>39845</v>
      </c>
    </row>
    <row r="63" spans="1:20" x14ac:dyDescent="0.25">
      <c r="A63">
        <v>16</v>
      </c>
      <c r="B63" s="4" t="s">
        <v>15</v>
      </c>
      <c r="C63" s="2">
        <v>2009</v>
      </c>
      <c r="D63">
        <v>15</v>
      </c>
      <c r="E63" s="4" t="s">
        <v>16</v>
      </c>
      <c r="F63" s="2">
        <v>2009</v>
      </c>
      <c r="H63" s="7">
        <f t="shared" si="4"/>
        <v>593.49634285714285</v>
      </c>
      <c r="K63" s="5"/>
      <c r="M63" s="1">
        <v>39873</v>
      </c>
    </row>
    <row r="64" spans="1:20" x14ac:dyDescent="0.25">
      <c r="A64">
        <v>16</v>
      </c>
      <c r="B64" s="4" t="s">
        <v>16</v>
      </c>
      <c r="C64" s="2">
        <v>2009</v>
      </c>
      <c r="D64">
        <v>15</v>
      </c>
      <c r="E64" s="4" t="s">
        <v>17</v>
      </c>
      <c r="F64" s="2">
        <v>2009</v>
      </c>
      <c r="H64" s="7">
        <f t="shared" si="4"/>
        <v>593.49634285714285</v>
      </c>
      <c r="K64" s="5"/>
      <c r="M64" s="1">
        <v>39904</v>
      </c>
    </row>
    <row r="65" spans="1:20" x14ac:dyDescent="0.25">
      <c r="A65">
        <v>16</v>
      </c>
      <c r="B65" s="4" t="s">
        <v>17</v>
      </c>
      <c r="C65" s="2">
        <v>2009</v>
      </c>
      <c r="D65">
        <v>15</v>
      </c>
      <c r="E65" s="4" t="s">
        <v>6</v>
      </c>
      <c r="F65" s="2">
        <v>2009</v>
      </c>
      <c r="H65" s="7">
        <f t="shared" si="4"/>
        <v>593.49634285714285</v>
      </c>
      <c r="K65" s="5"/>
      <c r="M65" s="1">
        <v>39934</v>
      </c>
    </row>
    <row r="66" spans="1:20" x14ac:dyDescent="0.25">
      <c r="A66">
        <v>16</v>
      </c>
      <c r="B66" s="4" t="s">
        <v>6</v>
      </c>
      <c r="C66" s="2">
        <v>2009</v>
      </c>
      <c r="D66">
        <v>15</v>
      </c>
      <c r="E66" s="4" t="s">
        <v>10</v>
      </c>
      <c r="F66" s="2">
        <v>2009</v>
      </c>
      <c r="H66" s="7">
        <f t="shared" si="4"/>
        <v>593.49634285714285</v>
      </c>
      <c r="I66" s="8"/>
      <c r="K66" s="5"/>
      <c r="M66" s="1">
        <v>39965</v>
      </c>
      <c r="O66" s="11"/>
      <c r="P66" s="1"/>
      <c r="Q66" s="9"/>
    </row>
    <row r="67" spans="1:20" x14ac:dyDescent="0.25">
      <c r="A67">
        <v>16</v>
      </c>
      <c r="B67" s="4" t="s">
        <v>10</v>
      </c>
      <c r="C67" s="2">
        <v>2009</v>
      </c>
      <c r="D67">
        <v>15</v>
      </c>
      <c r="E67" s="4" t="s">
        <v>7</v>
      </c>
      <c r="F67" s="2">
        <v>2009</v>
      </c>
      <c r="H67" s="7">
        <f>L67</f>
        <v>595.87508571428566</v>
      </c>
      <c r="I67" s="8" t="s">
        <v>38</v>
      </c>
      <c r="J67" s="3">
        <v>1503</v>
      </c>
      <c r="K67" s="5">
        <v>40375</v>
      </c>
      <c r="L67" s="7">
        <f>L55*J67/J55</f>
        <v>595.87508571428566</v>
      </c>
      <c r="M67" s="1">
        <v>39995</v>
      </c>
      <c r="N67" s="7">
        <f>H67*3</f>
        <v>1787.625257142857</v>
      </c>
      <c r="O67" s="11">
        <f>(L67/L55)-1</f>
        <v>4.0080160320641323E-3</v>
      </c>
      <c r="P67" s="1">
        <v>39995</v>
      </c>
      <c r="Q67" s="9">
        <f>(L67-L55)</f>
        <v>2.3787428571428109</v>
      </c>
      <c r="S67" s="9">
        <f>L67*2</f>
        <v>1191.7501714285713</v>
      </c>
      <c r="T67" s="9">
        <f>S67-S55</f>
        <v>4.7574857142856217</v>
      </c>
    </row>
    <row r="68" spans="1:20" x14ac:dyDescent="0.25">
      <c r="A68">
        <v>16</v>
      </c>
      <c r="B68" s="4" t="s">
        <v>7</v>
      </c>
      <c r="C68" s="2">
        <v>2009</v>
      </c>
      <c r="D68">
        <v>15</v>
      </c>
      <c r="E68" s="4" t="s">
        <v>8</v>
      </c>
      <c r="F68" s="2">
        <v>2009</v>
      </c>
      <c r="H68" s="7">
        <f t="shared" ref="H68:H78" si="5">H67</f>
        <v>595.87508571428566</v>
      </c>
      <c r="J68" s="28" t="s">
        <v>32</v>
      </c>
      <c r="K68" s="5"/>
      <c r="M68" s="1">
        <v>40026</v>
      </c>
    </row>
    <row r="69" spans="1:20" x14ac:dyDescent="0.25">
      <c r="A69">
        <v>16</v>
      </c>
      <c r="B69" s="4" t="s">
        <v>8</v>
      </c>
      <c r="C69" s="2">
        <v>2009</v>
      </c>
      <c r="D69">
        <v>15</v>
      </c>
      <c r="E69" s="4" t="s">
        <v>9</v>
      </c>
      <c r="F69" s="2">
        <v>2009</v>
      </c>
      <c r="H69" s="7">
        <f t="shared" si="5"/>
        <v>595.87508571428566</v>
      </c>
      <c r="M69" s="1">
        <v>40057</v>
      </c>
    </row>
    <row r="70" spans="1:20" x14ac:dyDescent="0.25">
      <c r="A70">
        <v>16</v>
      </c>
      <c r="B70" s="4" t="s">
        <v>9</v>
      </c>
      <c r="C70" s="2">
        <v>2009</v>
      </c>
      <c r="D70">
        <v>15</v>
      </c>
      <c r="E70" s="4" t="s">
        <v>11</v>
      </c>
      <c r="F70" s="2">
        <v>2009</v>
      </c>
      <c r="H70" s="7">
        <f t="shared" si="5"/>
        <v>595.87508571428566</v>
      </c>
      <c r="K70" s="5"/>
      <c r="M70" s="1">
        <v>40087</v>
      </c>
    </row>
    <row r="71" spans="1:20" x14ac:dyDescent="0.25">
      <c r="A71">
        <v>16</v>
      </c>
      <c r="B71" s="4" t="s">
        <v>11</v>
      </c>
      <c r="C71" s="2">
        <v>2009</v>
      </c>
      <c r="D71">
        <v>15</v>
      </c>
      <c r="E71" s="4" t="s">
        <v>12</v>
      </c>
      <c r="F71" s="2">
        <v>2009</v>
      </c>
      <c r="H71" s="7">
        <f t="shared" si="5"/>
        <v>595.87508571428566</v>
      </c>
      <c r="K71" s="5"/>
      <c r="M71" s="1">
        <v>40118</v>
      </c>
    </row>
    <row r="72" spans="1:20" x14ac:dyDescent="0.25">
      <c r="A72">
        <v>16</v>
      </c>
      <c r="B72" s="4" t="s">
        <v>12</v>
      </c>
      <c r="C72" s="2">
        <v>2009</v>
      </c>
      <c r="D72">
        <v>15</v>
      </c>
      <c r="E72" s="4" t="s">
        <v>13</v>
      </c>
      <c r="F72" s="2">
        <v>2010</v>
      </c>
      <c r="H72" s="7">
        <f t="shared" si="5"/>
        <v>595.87508571428566</v>
      </c>
      <c r="K72" s="5"/>
      <c r="M72" s="1">
        <v>40148</v>
      </c>
    </row>
    <row r="73" spans="1:20" x14ac:dyDescent="0.25">
      <c r="A73">
        <v>16</v>
      </c>
      <c r="B73" s="4" t="s">
        <v>13</v>
      </c>
      <c r="C73" s="2">
        <v>2010</v>
      </c>
      <c r="D73">
        <v>15</v>
      </c>
      <c r="E73" s="4" t="s">
        <v>14</v>
      </c>
      <c r="F73" s="2">
        <v>2010</v>
      </c>
      <c r="H73" s="7">
        <f t="shared" si="5"/>
        <v>595.87508571428566</v>
      </c>
      <c r="K73" s="5"/>
      <c r="M73" s="1">
        <v>40179</v>
      </c>
    </row>
    <row r="74" spans="1:20" x14ac:dyDescent="0.25">
      <c r="A74">
        <v>16</v>
      </c>
      <c r="B74" s="4" t="s">
        <v>14</v>
      </c>
      <c r="C74" s="2">
        <v>2010</v>
      </c>
      <c r="D74">
        <v>15</v>
      </c>
      <c r="E74" s="4" t="s">
        <v>15</v>
      </c>
      <c r="F74" s="2">
        <v>2010</v>
      </c>
      <c r="H74" s="7">
        <f t="shared" si="5"/>
        <v>595.87508571428566</v>
      </c>
      <c r="M74" s="1">
        <v>40210</v>
      </c>
    </row>
    <row r="75" spans="1:20" x14ac:dyDescent="0.25">
      <c r="A75">
        <v>16</v>
      </c>
      <c r="B75" s="4" t="s">
        <v>15</v>
      </c>
      <c r="C75" s="2">
        <v>2010</v>
      </c>
      <c r="D75">
        <v>15</v>
      </c>
      <c r="E75" s="4" t="s">
        <v>16</v>
      </c>
      <c r="F75" s="2">
        <v>2010</v>
      </c>
      <c r="H75" s="7">
        <f t="shared" si="5"/>
        <v>595.87508571428566</v>
      </c>
      <c r="K75" s="5"/>
      <c r="M75" s="1">
        <v>40238</v>
      </c>
    </row>
    <row r="76" spans="1:20" x14ac:dyDescent="0.25">
      <c r="A76">
        <v>16</v>
      </c>
      <c r="B76" s="4" t="s">
        <v>16</v>
      </c>
      <c r="C76" s="2">
        <v>2010</v>
      </c>
      <c r="D76">
        <v>15</v>
      </c>
      <c r="E76" s="4" t="s">
        <v>17</v>
      </c>
      <c r="F76" s="2">
        <v>2010</v>
      </c>
      <c r="H76" s="7">
        <f t="shared" si="5"/>
        <v>595.87508571428566</v>
      </c>
      <c r="K76" s="5"/>
      <c r="M76" s="1">
        <v>40269</v>
      </c>
    </row>
    <row r="77" spans="1:20" x14ac:dyDescent="0.25">
      <c r="A77">
        <v>16</v>
      </c>
      <c r="B77" s="4" t="s">
        <v>17</v>
      </c>
      <c r="C77" s="2">
        <v>2010</v>
      </c>
      <c r="D77">
        <v>15</v>
      </c>
      <c r="E77" s="4" t="s">
        <v>6</v>
      </c>
      <c r="F77" s="2">
        <v>2010</v>
      </c>
      <c r="H77" s="7">
        <f t="shared" si="5"/>
        <v>595.87508571428566</v>
      </c>
      <c r="K77" s="5"/>
      <c r="M77" s="1">
        <v>40299</v>
      </c>
    </row>
    <row r="78" spans="1:20" x14ac:dyDescent="0.25">
      <c r="A78">
        <v>16</v>
      </c>
      <c r="B78" s="4" t="s">
        <v>6</v>
      </c>
      <c r="C78" s="2">
        <v>2010</v>
      </c>
      <c r="D78">
        <v>15</v>
      </c>
      <c r="E78" s="4" t="s">
        <v>10</v>
      </c>
      <c r="F78" s="2">
        <v>2010</v>
      </c>
      <c r="H78" s="7">
        <f t="shared" si="5"/>
        <v>595.87508571428566</v>
      </c>
      <c r="I78" s="8"/>
      <c r="K78" s="12" t="s">
        <v>39</v>
      </c>
      <c r="M78" s="1">
        <v>40330</v>
      </c>
    </row>
    <row r="79" spans="1:20" x14ac:dyDescent="0.25">
      <c r="M79" s="1"/>
    </row>
    <row r="80" spans="1:20" s="7" customFormat="1" x14ac:dyDescent="0.25">
      <c r="A80"/>
      <c r="B80" s="4"/>
      <c r="C80"/>
      <c r="D80"/>
      <c r="E80"/>
      <c r="F80"/>
      <c r="G80"/>
      <c r="I80" s="3"/>
      <c r="J80" s="3"/>
      <c r="K80" s="3"/>
      <c r="M80" s="1"/>
      <c r="O80" s="9"/>
      <c r="P80"/>
      <c r="Q80"/>
    </row>
  </sheetData>
  <mergeCells count="4">
    <mergeCell ref="A4:C4"/>
    <mergeCell ref="D4:F4"/>
    <mergeCell ref="P4:Q4"/>
    <mergeCell ref="S4:T4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La Plateforme du Bâtiment</vt:lpstr>
      <vt:lpstr>DESIMPEL</vt:lpstr>
      <vt:lpstr>SOARES - Local</vt:lpstr>
      <vt:lpstr>SOARES - Parking</vt:lpstr>
      <vt:lpstr>BACOT - Parking</vt:lpstr>
      <vt:lpstr>QUAGLINO - Parking</vt:lpstr>
      <vt:lpstr>THOMAS PARIS</vt:lpstr>
      <vt:lpstr>BURET</vt:lpstr>
      <vt:lpstr>ZAGHDOUD</vt:lpstr>
      <vt:lpstr>La Plateforme du Bâtiment - sav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Th. THOMAS</cp:lastModifiedBy>
  <cp:lastPrinted>2019-05-05T08:49:12Z</cp:lastPrinted>
  <dcterms:created xsi:type="dcterms:W3CDTF">2008-09-17T12:44:56Z</dcterms:created>
  <dcterms:modified xsi:type="dcterms:W3CDTF">2022-07-26T09:37:41Z</dcterms:modified>
</cp:coreProperties>
</file>