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22116" windowHeight="10080"/>
  </bookViews>
  <sheets>
    <sheet name="Feuil1" sheetId="1" r:id="rId1"/>
  </sheets>
  <definedNames>
    <definedName name="activ2">#REF!</definedName>
    <definedName name="activ3">#REF!</definedName>
    <definedName name="differe2">#REF!</definedName>
    <definedName name="differe3">#REF!</definedName>
    <definedName name="duree1">#REF!</definedName>
    <definedName name="duree2">#REF!</definedName>
    <definedName name="duree3">#REF!</definedName>
    <definedName name="pret1">#REF!</definedName>
    <definedName name="pret2">#REF!</definedName>
    <definedName name="pret3">#REF!</definedName>
    <definedName name="tauxassurance1">#REF!</definedName>
    <definedName name="tauxassurance2">#REF!</definedName>
    <definedName name="tauxassurance3">#REF!</definedName>
    <definedName name="tauxinteret1">#REF!</definedName>
    <definedName name="tauxinteret2">#REF!</definedName>
    <definedName name="tauxinteret3">#REF!</definedName>
    <definedName name="test1">#REF!</definedName>
    <definedName name="test2">#REF!</definedName>
    <definedName name="test3">#REF!</definedName>
  </definedNames>
  <calcPr calcId="125725"/>
</workbook>
</file>

<file path=xl/calcChain.xml><?xml version="1.0" encoding="utf-8"?>
<calcChain xmlns="http://schemas.openxmlformats.org/spreadsheetml/2006/main">
  <c r="M74" i="1"/>
  <c r="L74"/>
  <c r="P74" s="1"/>
  <c r="K74"/>
  <c r="M76"/>
  <c r="L76"/>
  <c r="P76" s="1"/>
  <c r="K76"/>
  <c r="O77"/>
  <c r="M77"/>
  <c r="L77"/>
  <c r="P77" s="1"/>
  <c r="K77"/>
  <c r="O73"/>
  <c r="M73"/>
  <c r="L73"/>
  <c r="K73"/>
  <c r="P72"/>
  <c r="O72"/>
  <c r="L66"/>
  <c r="L65"/>
  <c r="K66"/>
  <c r="K65"/>
  <c r="K64"/>
  <c r="K62"/>
  <c r="K60"/>
  <c r="K61"/>
  <c r="M62"/>
  <c r="M61"/>
  <c r="M60"/>
  <c r="O66"/>
  <c r="O65"/>
  <c r="O64"/>
  <c r="M66"/>
  <c r="M65"/>
  <c r="M64"/>
  <c r="L64"/>
  <c r="N73" l="1"/>
  <c r="N76"/>
  <c r="O76" s="1"/>
  <c r="N77"/>
  <c r="N74"/>
  <c r="O74" s="1"/>
  <c r="P73"/>
  <c r="L62"/>
  <c r="L61"/>
  <c r="L60"/>
  <c r="J52" l="1"/>
  <c r="C52"/>
  <c r="P61"/>
  <c r="N61"/>
  <c r="O61" s="1"/>
  <c r="N60" l="1"/>
  <c r="O60" s="1"/>
  <c r="N62"/>
  <c r="O62" s="1"/>
  <c r="P62"/>
  <c r="P60"/>
  <c r="N52"/>
  <c r="M52"/>
  <c r="L52"/>
  <c r="P51"/>
  <c r="O51"/>
  <c r="P50"/>
  <c r="O50"/>
  <c r="N66"/>
  <c r="N65"/>
  <c r="P65"/>
  <c r="P64"/>
  <c r="N64"/>
  <c r="N56"/>
  <c r="M56"/>
  <c r="N48"/>
  <c r="M48"/>
  <c r="N44"/>
  <c r="M44"/>
  <c r="N40"/>
  <c r="M40"/>
  <c r="N36"/>
  <c r="M36"/>
  <c r="L36"/>
  <c r="J36"/>
  <c r="L56"/>
  <c r="L48"/>
  <c r="L44"/>
  <c r="L40"/>
  <c r="J40"/>
  <c r="J44"/>
  <c r="J48"/>
  <c r="J56"/>
  <c r="C56"/>
  <c r="P55"/>
  <c r="O55"/>
  <c r="P54"/>
  <c r="O54"/>
  <c r="C48"/>
  <c r="P47"/>
  <c r="O47"/>
  <c r="P46"/>
  <c r="O46"/>
  <c r="C44"/>
  <c r="P43"/>
  <c r="O43"/>
  <c r="P42"/>
  <c r="O42"/>
  <c r="C40"/>
  <c r="P39"/>
  <c r="O39"/>
  <c r="P38"/>
  <c r="O38"/>
  <c r="C36"/>
  <c r="P35"/>
  <c r="O35"/>
  <c r="P34"/>
  <c r="O34"/>
  <c r="P30"/>
  <c r="O30"/>
  <c r="P29"/>
  <c r="O29"/>
  <c r="P27"/>
  <c r="O27"/>
  <c r="P28"/>
  <c r="O28"/>
  <c r="P26"/>
  <c r="O26"/>
  <c r="P25"/>
  <c r="O25"/>
  <c r="P24"/>
  <c r="O24"/>
  <c r="P23"/>
  <c r="O23"/>
  <c r="P21"/>
  <c r="O21"/>
  <c r="P20"/>
  <c r="O20"/>
  <c r="P19"/>
  <c r="O19"/>
  <c r="P18"/>
  <c r="O18"/>
  <c r="P16"/>
  <c r="O16"/>
  <c r="P17"/>
  <c r="O17"/>
  <c r="O15"/>
  <c r="O14"/>
  <c r="O13"/>
  <c r="O12"/>
  <c r="O10"/>
  <c r="O9"/>
  <c r="O8"/>
  <c r="O7"/>
  <c r="P15"/>
  <c r="P14"/>
  <c r="P13"/>
  <c r="P12"/>
  <c r="P10"/>
  <c r="P9"/>
  <c r="P8"/>
  <c r="P7"/>
  <c r="O44" l="1"/>
  <c r="O52"/>
  <c r="P56"/>
  <c r="P52"/>
  <c r="P66"/>
  <c r="O48"/>
  <c r="O36"/>
  <c r="O40"/>
  <c r="P44"/>
  <c r="P48"/>
  <c r="P36"/>
  <c r="P40"/>
  <c r="O56"/>
</calcChain>
</file>

<file path=xl/comments1.xml><?xml version="1.0" encoding="utf-8"?>
<comments xmlns="http://schemas.openxmlformats.org/spreadsheetml/2006/main">
  <authors>
    <author>Thibault THOMAS</author>
  </authors>
  <commentList>
    <comment ref="F12" authorId="0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Taux assurance en accord
 avec proposition LCL
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Coût mensuel en accord avec proposition LCL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Taux assurance en accord
 avec proposition LCL</t>
        </r>
      </text>
    </comment>
    <comment ref="K29" authorId="0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Coût mensuel en accord avec proposition LCL</t>
        </r>
      </text>
    </comment>
    <comment ref="K46" authorId="0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Coût mensuel en accord avec proposition LCL</t>
        </r>
      </text>
    </comment>
    <comment ref="K47" authorId="0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Coût mensuel en accord avec proposition LCL</t>
        </r>
      </text>
    </comment>
    <comment ref="H50" authorId="0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1 fois les frais de dossier</t>
        </r>
      </text>
    </comment>
  </commentList>
</comments>
</file>

<file path=xl/sharedStrings.xml><?xml version="1.0" encoding="utf-8"?>
<sst xmlns="http://schemas.openxmlformats.org/spreadsheetml/2006/main" count="144" uniqueCount="51">
  <si>
    <t>Montant emprunté</t>
  </si>
  <si>
    <t>frais de dossier</t>
  </si>
  <si>
    <t>frais de garantie / caution</t>
  </si>
  <si>
    <t>intêrets</t>
  </si>
  <si>
    <t>Échéance hors assurance</t>
  </si>
  <si>
    <t>Coût total du crédit</t>
  </si>
  <si>
    <t>Echéance avec assurance</t>
  </si>
  <si>
    <t xml:space="preserve"> %TEG</t>
  </si>
  <si>
    <t>Boursorama</t>
  </si>
  <si>
    <t>durée amortissement ( mois)</t>
  </si>
  <si>
    <t>assurance %</t>
  </si>
  <si>
    <t xml:space="preserve">Coût total assurance </t>
  </si>
  <si>
    <t xml:space="preserve">Coût menuel assurance (si constant) </t>
  </si>
  <si>
    <t>LCL1</t>
  </si>
  <si>
    <t>assurance % sur capital initial / restant</t>
  </si>
  <si>
    <t>initial</t>
  </si>
  <si>
    <t>variable</t>
  </si>
  <si>
    <t>restant</t>
  </si>
  <si>
    <t>Taux nominal %</t>
  </si>
  <si>
    <t>LCL2</t>
  </si>
  <si>
    <t>LCL hors lissage</t>
  </si>
  <si>
    <t>LCL lissage</t>
  </si>
  <si>
    <t>LCL</t>
  </si>
  <si>
    <t>0,66 &amp; 0,41</t>
  </si>
  <si>
    <t>0,3418 &amp; 0,34191</t>
  </si>
  <si>
    <t>à retenir</t>
  </si>
  <si>
    <t>vs</t>
  </si>
  <si>
    <t>LCL lissé</t>
  </si>
  <si>
    <t>TAB10</t>
  </si>
  <si>
    <t>TAB00</t>
  </si>
  <si>
    <t>TAB19</t>
  </si>
  <si>
    <t>TAB18</t>
  </si>
  <si>
    <t>TAB17</t>
  </si>
  <si>
    <t>TAB16</t>
  </si>
  <si>
    <t>TAB15</t>
  </si>
  <si>
    <t>TAB14</t>
  </si>
  <si>
    <t>TAB13</t>
  </si>
  <si>
    <t>TAB12</t>
  </si>
  <si>
    <t>TAB11</t>
  </si>
  <si>
    <t>TAB20</t>
  </si>
  <si>
    <t>TAB21</t>
  </si>
  <si>
    <t>TAB22</t>
  </si>
  <si>
    <t>TAB23</t>
  </si>
  <si>
    <t>TAB24</t>
  </si>
  <si>
    <t>TAB25</t>
  </si>
  <si>
    <t>TAB26</t>
  </si>
  <si>
    <t>TAB27</t>
  </si>
  <si>
    <t>TAB30</t>
  </si>
  <si>
    <t>Mensualité avec assurance</t>
  </si>
  <si>
    <t>Comparatif</t>
  </si>
  <si>
    <t>TAB31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</si>
</sst>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_ ;[Red]\-#,##0\ "/>
    <numFmt numFmtId="165" formatCode="#,##0.000"/>
    <numFmt numFmtId="166" formatCode="#,##0.00_ ;[Red]\-#,##0.00\ "/>
    <numFmt numFmtId="167" formatCode="#,##0.0000_ ;[Red]\-#,##0.0000\ "/>
    <numFmt numFmtId="168" formatCode="#,##0.0000"/>
  </numFmts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 vertical="top" wrapText="1"/>
    </xf>
    <xf numFmtId="164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horizontal="center"/>
    </xf>
    <xf numFmtId="0" fontId="0" fillId="2" borderId="0" xfId="0" applyFill="1"/>
    <xf numFmtId="164" fontId="0" fillId="2" borderId="0" xfId="0" applyNumberFormat="1" applyFill="1"/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166" fontId="0" fillId="2" borderId="0" xfId="0" applyNumberFormat="1" applyFill="1"/>
    <xf numFmtId="0" fontId="2" fillId="2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2" fontId="0" fillId="2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164" fontId="0" fillId="3" borderId="0" xfId="0" applyNumberFormat="1" applyFill="1"/>
    <xf numFmtId="0" fontId="0" fillId="3" borderId="0" xfId="0" applyFill="1" applyAlignment="1">
      <alignment horizontal="center"/>
    </xf>
    <xf numFmtId="165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6" fontId="0" fillId="3" borderId="0" xfId="0" applyNumberFormat="1" applyFill="1"/>
    <xf numFmtId="0" fontId="1" fillId="3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0" fillId="5" borderId="0" xfId="0" applyFill="1"/>
    <xf numFmtId="164" fontId="0" fillId="5" borderId="0" xfId="0" applyNumberFormat="1" applyFill="1"/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166" fontId="0" fillId="5" borderId="0" xfId="0" applyNumberFormat="1" applyFill="1"/>
    <xf numFmtId="166" fontId="0" fillId="5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166" fontId="0" fillId="2" borderId="0" xfId="0" applyNumberFormat="1" applyFill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6" fontId="2" fillId="0" borderId="0" xfId="0" applyNumberFormat="1" applyFont="1"/>
    <xf numFmtId="166" fontId="2" fillId="5" borderId="0" xfId="0" applyNumberFormat="1" applyFont="1" applyFill="1"/>
    <xf numFmtId="0" fontId="0" fillId="0" borderId="0" xfId="0" applyFont="1" applyAlignment="1">
      <alignment horizontal="center"/>
    </xf>
    <xf numFmtId="0" fontId="0" fillId="5" borderId="0" xfId="0" applyFont="1" applyFill="1" applyAlignment="1">
      <alignment horizontal="center"/>
    </xf>
    <xf numFmtId="0" fontId="0" fillId="6" borderId="0" xfId="0" applyFill="1"/>
    <xf numFmtId="164" fontId="0" fillId="6" borderId="0" xfId="0" applyNumberFormat="1" applyFill="1"/>
    <xf numFmtId="0" fontId="0" fillId="6" borderId="0" xfId="0" applyFill="1" applyAlignment="1">
      <alignment horizontal="center"/>
    </xf>
    <xf numFmtId="0" fontId="0" fillId="6" borderId="0" xfId="0" applyFont="1" applyFill="1" applyAlignment="1">
      <alignment horizontal="center"/>
    </xf>
    <xf numFmtId="164" fontId="0" fillId="6" borderId="0" xfId="0" applyNumberFormat="1" applyFill="1" applyAlignment="1">
      <alignment horizontal="center"/>
    </xf>
    <xf numFmtId="166" fontId="0" fillId="6" borderId="0" xfId="0" applyNumberFormat="1" applyFill="1"/>
    <xf numFmtId="166" fontId="0" fillId="6" borderId="0" xfId="0" applyNumberFormat="1" applyFill="1" applyAlignment="1">
      <alignment horizontal="center"/>
    </xf>
    <xf numFmtId="166" fontId="2" fillId="6" borderId="0" xfId="0" applyNumberFormat="1" applyFont="1" applyFill="1"/>
  </cellXfs>
  <cellStyles count="3">
    <cellStyle name="Milliers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77"/>
  <sheetViews>
    <sheetView tabSelected="1" topLeftCell="A4" workbookViewId="0">
      <pane ySplit="1728" topLeftCell="A58" activePane="bottomLeft"/>
      <selection activeCell="O6" sqref="O6"/>
      <selection pane="bottomLeft" activeCell="A75" sqref="A75:XFD75"/>
    </sheetView>
  </sheetViews>
  <sheetFormatPr baseColWidth="10" defaultRowHeight="14.4"/>
  <cols>
    <col min="5" max="5" width="13.77734375" customWidth="1"/>
    <col min="6" max="6" width="15.109375" bestFit="1" customWidth="1"/>
  </cols>
  <sheetData>
    <row r="2" spans="1:17">
      <c r="E2" s="30"/>
      <c r="G2" t="s">
        <v>25</v>
      </c>
      <c r="H2" t="s">
        <v>8</v>
      </c>
      <c r="I2" s="4" t="s">
        <v>26</v>
      </c>
      <c r="J2" s="4" t="s">
        <v>27</v>
      </c>
    </row>
    <row r="5" spans="1:17" s="1" customFormat="1" ht="69.599999999999994" customHeight="1">
      <c r="C5" s="1" t="s">
        <v>0</v>
      </c>
      <c r="D5" s="1" t="s">
        <v>18</v>
      </c>
      <c r="E5" s="1" t="s">
        <v>9</v>
      </c>
      <c r="F5" s="1" t="s">
        <v>10</v>
      </c>
      <c r="G5" s="1" t="s">
        <v>14</v>
      </c>
      <c r="H5" s="1" t="s">
        <v>1</v>
      </c>
      <c r="I5" s="1" t="s">
        <v>2</v>
      </c>
      <c r="J5" s="1" t="s">
        <v>3</v>
      </c>
      <c r="K5" s="1" t="s">
        <v>12</v>
      </c>
      <c r="L5" s="1" t="s">
        <v>11</v>
      </c>
      <c r="M5" s="1" t="s">
        <v>4</v>
      </c>
      <c r="N5" s="1" t="s">
        <v>6</v>
      </c>
      <c r="O5" s="1" t="s">
        <v>48</v>
      </c>
      <c r="P5" s="1" t="s">
        <v>5</v>
      </c>
      <c r="Q5" s="1" t="s">
        <v>7</v>
      </c>
    </row>
    <row r="7" spans="1:17" s="28" customFormat="1">
      <c r="A7" s="28" t="s">
        <v>8</v>
      </c>
      <c r="B7" s="28" t="s">
        <v>29</v>
      </c>
      <c r="C7" s="29">
        <v>200000</v>
      </c>
      <c r="D7" s="30">
        <v>1.25</v>
      </c>
      <c r="E7" s="30">
        <v>180</v>
      </c>
      <c r="F7" s="34">
        <v>0.22</v>
      </c>
      <c r="G7" s="28" t="s">
        <v>15</v>
      </c>
      <c r="H7" s="31">
        <v>0</v>
      </c>
      <c r="I7" s="31">
        <v>2500</v>
      </c>
      <c r="J7" s="32">
        <v>19439.439999999999</v>
      </c>
      <c r="K7" s="30">
        <v>36.67</v>
      </c>
      <c r="L7" s="32">
        <v>6600</v>
      </c>
      <c r="M7" s="32">
        <v>219439.44</v>
      </c>
      <c r="N7" s="32">
        <v>226039.44</v>
      </c>
      <c r="O7" s="32">
        <f>N7/E7</f>
        <v>1255.7746666666667</v>
      </c>
      <c r="P7" s="32">
        <f>H7+I7+J7+L7</f>
        <v>28539.439999999999</v>
      </c>
      <c r="Q7" s="30">
        <v>1.85</v>
      </c>
    </row>
    <row r="8" spans="1:17">
      <c r="A8" t="s">
        <v>8</v>
      </c>
      <c r="C8" s="2">
        <v>200000</v>
      </c>
      <c r="D8" s="4">
        <v>1.25</v>
      </c>
      <c r="E8" s="4">
        <v>180</v>
      </c>
      <c r="F8" s="3">
        <v>0.22</v>
      </c>
      <c r="G8" t="s">
        <v>15</v>
      </c>
      <c r="H8" s="13">
        <v>0</v>
      </c>
      <c r="I8" s="13">
        <v>0</v>
      </c>
      <c r="J8" s="5">
        <v>19439.439999999999</v>
      </c>
      <c r="K8" s="4">
        <v>36.67</v>
      </c>
      <c r="L8" s="5">
        <v>6600</v>
      </c>
      <c r="M8" s="5">
        <v>219439.44</v>
      </c>
      <c r="N8" s="5">
        <v>226039.44</v>
      </c>
      <c r="O8" s="5">
        <f t="shared" ref="O8:O10" si="0">N8/E8</f>
        <v>1255.7746666666667</v>
      </c>
      <c r="P8" s="5">
        <f>H8+I8+J8+L8</f>
        <v>26039.439999999999</v>
      </c>
      <c r="Q8" s="4">
        <v>1.67</v>
      </c>
    </row>
    <row r="9" spans="1:17">
      <c r="A9" t="s">
        <v>8</v>
      </c>
      <c r="B9" t="s">
        <v>29</v>
      </c>
      <c r="C9" s="2">
        <v>200000</v>
      </c>
      <c r="D9" s="4">
        <v>1.25</v>
      </c>
      <c r="E9" s="4">
        <v>180</v>
      </c>
      <c r="F9" s="3">
        <v>0</v>
      </c>
      <c r="G9" t="s">
        <v>15</v>
      </c>
      <c r="H9" s="13">
        <v>0</v>
      </c>
      <c r="I9" s="13">
        <v>2500</v>
      </c>
      <c r="J9" s="5">
        <v>19439.439999999999</v>
      </c>
      <c r="K9" s="4">
        <v>0</v>
      </c>
      <c r="L9" s="5">
        <v>0</v>
      </c>
      <c r="M9" s="5">
        <v>219439.44</v>
      </c>
      <c r="N9" s="5">
        <v>219439.44</v>
      </c>
      <c r="O9" s="5">
        <f t="shared" si="0"/>
        <v>1219.1079999999999</v>
      </c>
      <c r="P9" s="5">
        <f>H9+I9+J9+L9</f>
        <v>21939.439999999999</v>
      </c>
      <c r="Q9" s="4">
        <v>1.43</v>
      </c>
    </row>
    <row r="10" spans="1:17">
      <c r="A10" t="s">
        <v>8</v>
      </c>
      <c r="C10" s="2">
        <v>200000</v>
      </c>
      <c r="D10" s="4">
        <v>1.25</v>
      </c>
      <c r="E10" s="4">
        <v>180</v>
      </c>
      <c r="F10" s="3">
        <v>0</v>
      </c>
      <c r="G10" t="s">
        <v>15</v>
      </c>
      <c r="H10" s="13">
        <v>0</v>
      </c>
      <c r="I10" s="13">
        <v>0</v>
      </c>
      <c r="J10" s="5">
        <v>19439.439999999999</v>
      </c>
      <c r="K10" s="4">
        <v>0</v>
      </c>
      <c r="L10" s="5">
        <v>0</v>
      </c>
      <c r="M10" s="5">
        <v>219439.44</v>
      </c>
      <c r="N10" s="5">
        <v>219439.44</v>
      </c>
      <c r="O10" s="5">
        <f t="shared" si="0"/>
        <v>1219.1079999999999</v>
      </c>
      <c r="P10" s="5">
        <f>H10+I10+J10+L10</f>
        <v>19439.439999999999</v>
      </c>
      <c r="Q10" s="4">
        <v>1.26</v>
      </c>
    </row>
    <row r="11" spans="1:17">
      <c r="C11" s="2"/>
      <c r="D11" s="4"/>
      <c r="E11" s="4"/>
      <c r="F11" s="3"/>
      <c r="H11" s="13"/>
      <c r="I11" s="13"/>
      <c r="J11" s="5"/>
      <c r="K11" s="4"/>
      <c r="L11" s="5"/>
      <c r="M11" s="5"/>
      <c r="N11" s="5"/>
      <c r="O11" s="5"/>
      <c r="P11" s="5"/>
      <c r="Q11" s="4"/>
    </row>
    <row r="12" spans="1:17" s="17" customFormat="1">
      <c r="A12" s="17" t="s">
        <v>13</v>
      </c>
      <c r="B12" s="17" t="s">
        <v>28</v>
      </c>
      <c r="C12" s="21">
        <v>127528</v>
      </c>
      <c r="D12" s="22">
        <v>1.1499999999999999</v>
      </c>
      <c r="E12" s="22">
        <v>120</v>
      </c>
      <c r="F12" s="23">
        <v>0.66</v>
      </c>
      <c r="G12" s="17" t="s">
        <v>15</v>
      </c>
      <c r="H12" s="24">
        <v>1000</v>
      </c>
      <c r="I12" s="24">
        <v>2500</v>
      </c>
      <c r="J12" s="25">
        <v>7534.41</v>
      </c>
      <c r="K12" s="26">
        <v>70.14</v>
      </c>
      <c r="L12" s="25">
        <v>8416.85</v>
      </c>
      <c r="M12" s="25">
        <v>135062.41</v>
      </c>
      <c r="N12" s="25">
        <v>143479.25</v>
      </c>
      <c r="O12" s="25">
        <f t="shared" ref="O12:O15" si="1">N12/E12</f>
        <v>1195.6604166666666</v>
      </c>
      <c r="P12" s="25">
        <f t="shared" ref="P12:P21" si="2">H12+I12+J12+L12</f>
        <v>19451.260000000002</v>
      </c>
      <c r="Q12" s="22">
        <v>3.01</v>
      </c>
    </row>
    <row r="13" spans="1:17">
      <c r="A13" t="s">
        <v>13</v>
      </c>
      <c r="B13" t="s">
        <v>38</v>
      </c>
      <c r="C13" s="2">
        <v>127528</v>
      </c>
      <c r="D13" s="4">
        <v>1.1499999999999999</v>
      </c>
      <c r="E13" s="4">
        <v>120</v>
      </c>
      <c r="F13" s="3">
        <v>0.66</v>
      </c>
      <c r="G13" t="s">
        <v>15</v>
      </c>
      <c r="H13" s="13">
        <v>0</v>
      </c>
      <c r="I13" s="13">
        <v>2500</v>
      </c>
      <c r="J13" s="5">
        <v>7534.41</v>
      </c>
      <c r="K13" s="4">
        <v>70.14</v>
      </c>
      <c r="L13" s="5">
        <v>8416.85</v>
      </c>
      <c r="M13" s="5">
        <v>135062.41</v>
      </c>
      <c r="N13" s="5">
        <v>143479.25</v>
      </c>
      <c r="O13" s="5">
        <f t="shared" si="1"/>
        <v>1195.6604166666666</v>
      </c>
      <c r="P13" s="5">
        <f t="shared" si="2"/>
        <v>18451.260000000002</v>
      </c>
      <c r="Q13" s="4">
        <v>2.83</v>
      </c>
    </row>
    <row r="14" spans="1:17">
      <c r="A14" t="s">
        <v>13</v>
      </c>
      <c r="B14" t="s">
        <v>37</v>
      </c>
      <c r="C14" s="2">
        <v>127528</v>
      </c>
      <c r="D14" s="4">
        <v>1.1499999999999999</v>
      </c>
      <c r="E14" s="4">
        <v>120</v>
      </c>
      <c r="F14" s="3">
        <v>0.66</v>
      </c>
      <c r="G14" t="s">
        <v>15</v>
      </c>
      <c r="H14" s="13">
        <v>0</v>
      </c>
      <c r="I14" s="13">
        <v>0</v>
      </c>
      <c r="J14" s="5">
        <v>7534.41</v>
      </c>
      <c r="K14" s="4">
        <v>70.14</v>
      </c>
      <c r="L14" s="5">
        <v>8416.85</v>
      </c>
      <c r="M14" s="5">
        <v>135062.41</v>
      </c>
      <c r="N14" s="5">
        <v>143479.25</v>
      </c>
      <c r="O14" s="5">
        <f t="shared" si="1"/>
        <v>1195.6604166666666</v>
      </c>
      <c r="P14" s="5">
        <f t="shared" si="2"/>
        <v>15951.26</v>
      </c>
      <c r="Q14" s="4">
        <v>2.41</v>
      </c>
    </row>
    <row r="15" spans="1:17">
      <c r="A15" t="s">
        <v>13</v>
      </c>
      <c r="B15" t="s">
        <v>36</v>
      </c>
      <c r="C15" s="2">
        <v>127528</v>
      </c>
      <c r="D15" s="4">
        <v>1.1499999999999999</v>
      </c>
      <c r="E15" s="4">
        <v>120</v>
      </c>
      <c r="F15" s="3">
        <v>0.66</v>
      </c>
      <c r="G15" t="s">
        <v>17</v>
      </c>
      <c r="H15" s="13">
        <v>1000</v>
      </c>
      <c r="I15" s="13">
        <v>2500</v>
      </c>
      <c r="J15" s="5">
        <v>7614.87</v>
      </c>
      <c r="K15" s="4" t="s">
        <v>16</v>
      </c>
      <c r="L15" s="5">
        <v>4370.2700000000004</v>
      </c>
      <c r="M15" s="5">
        <v>135142.87</v>
      </c>
      <c r="N15" s="5">
        <v>139513.15</v>
      </c>
      <c r="O15" s="5">
        <f t="shared" si="1"/>
        <v>1162.6095833333334</v>
      </c>
      <c r="P15" s="5">
        <f t="shared" si="2"/>
        <v>15485.14</v>
      </c>
      <c r="Q15" s="4">
        <v>2.41</v>
      </c>
    </row>
    <row r="16" spans="1:17">
      <c r="A16" t="s">
        <v>13</v>
      </c>
      <c r="B16" t="s">
        <v>35</v>
      </c>
      <c r="C16" s="2">
        <v>127528</v>
      </c>
      <c r="D16" s="4">
        <v>1.1499999999999999</v>
      </c>
      <c r="E16" s="4">
        <v>120</v>
      </c>
      <c r="F16" s="3">
        <v>0.66</v>
      </c>
      <c r="G16" t="s">
        <v>17</v>
      </c>
      <c r="H16" s="13">
        <v>0</v>
      </c>
      <c r="I16" s="13">
        <v>2500</v>
      </c>
      <c r="J16" s="5">
        <v>7614.87</v>
      </c>
      <c r="K16" s="4" t="s">
        <v>16</v>
      </c>
      <c r="L16" s="5">
        <v>4370.2700000000004</v>
      </c>
      <c r="M16" s="5">
        <v>135142.87</v>
      </c>
      <c r="N16" s="5">
        <v>139513.15</v>
      </c>
      <c r="O16" s="5">
        <f t="shared" ref="O16" si="3">N16/E16</f>
        <v>1162.6095833333334</v>
      </c>
      <c r="P16" s="5">
        <f>H16+I16+J16+L16</f>
        <v>14485.14</v>
      </c>
      <c r="Q16" s="4">
        <v>2.2400000000000002</v>
      </c>
    </row>
    <row r="17" spans="1:17">
      <c r="A17" t="s">
        <v>13</v>
      </c>
      <c r="B17" t="s">
        <v>34</v>
      </c>
      <c r="C17" s="2">
        <v>127528</v>
      </c>
      <c r="D17" s="4">
        <v>1.1499999999999999</v>
      </c>
      <c r="E17" s="4">
        <v>120</v>
      </c>
      <c r="F17" s="3">
        <v>0.66</v>
      </c>
      <c r="G17" t="s">
        <v>17</v>
      </c>
      <c r="H17" s="13">
        <v>0</v>
      </c>
      <c r="I17" s="13">
        <v>0</v>
      </c>
      <c r="J17" s="5">
        <v>7614.87</v>
      </c>
      <c r="K17" s="4" t="s">
        <v>16</v>
      </c>
      <c r="L17" s="5">
        <v>4370.2700000000004</v>
      </c>
      <c r="M17" s="5">
        <v>135142.87</v>
      </c>
      <c r="N17" s="5">
        <v>139513.15</v>
      </c>
      <c r="O17" s="5">
        <f t="shared" ref="O17" si="4">N17/E17</f>
        <v>1162.6095833333334</v>
      </c>
      <c r="P17" s="5">
        <f t="shared" si="2"/>
        <v>11985.14</v>
      </c>
      <c r="Q17" s="4">
        <v>1.83</v>
      </c>
    </row>
    <row r="18" spans="1:17" s="7" customFormat="1">
      <c r="A18" s="7" t="s">
        <v>13</v>
      </c>
      <c r="B18" s="7" t="s">
        <v>33</v>
      </c>
      <c r="C18" s="8">
        <v>127528</v>
      </c>
      <c r="D18" s="9">
        <v>1.1499999999999999</v>
      </c>
      <c r="E18" s="9">
        <v>120</v>
      </c>
      <c r="F18" s="27">
        <v>0.34200000000000003</v>
      </c>
      <c r="G18" s="7" t="s">
        <v>15</v>
      </c>
      <c r="H18" s="14">
        <v>1000</v>
      </c>
      <c r="I18" s="14">
        <v>2500</v>
      </c>
      <c r="J18" s="11">
        <v>7534.41</v>
      </c>
      <c r="K18" s="12">
        <v>36.35</v>
      </c>
      <c r="L18" s="11">
        <v>4361.46</v>
      </c>
      <c r="M18" s="11">
        <v>135062.41</v>
      </c>
      <c r="N18" s="11">
        <v>139423.85999999999</v>
      </c>
      <c r="O18" s="11">
        <f t="shared" ref="O18" si="5">N18/E18</f>
        <v>1161.8654999999999</v>
      </c>
      <c r="P18" s="11">
        <f t="shared" si="2"/>
        <v>15395.869999999999</v>
      </c>
      <c r="Q18" s="35">
        <v>2.4</v>
      </c>
    </row>
    <row r="19" spans="1:17">
      <c r="A19" t="s">
        <v>13</v>
      </c>
      <c r="B19" t="s">
        <v>32</v>
      </c>
      <c r="C19" s="2">
        <v>127528</v>
      </c>
      <c r="D19" s="4">
        <v>1.1499999999999999</v>
      </c>
      <c r="E19" s="4">
        <v>120</v>
      </c>
      <c r="F19" s="3">
        <v>0.34200000000000003</v>
      </c>
      <c r="G19" t="s">
        <v>15</v>
      </c>
      <c r="H19" s="13">
        <v>0</v>
      </c>
      <c r="I19" s="13">
        <v>2500</v>
      </c>
      <c r="J19" s="5">
        <v>7534.41</v>
      </c>
      <c r="K19" s="4">
        <v>36.35</v>
      </c>
      <c r="L19" s="5">
        <v>4361.46</v>
      </c>
      <c r="M19" s="5">
        <v>135062.41</v>
      </c>
      <c r="N19" s="5">
        <v>139423.85999999999</v>
      </c>
      <c r="O19" s="5">
        <f t="shared" ref="O19:O20" si="6">N19/E19</f>
        <v>1161.8654999999999</v>
      </c>
      <c r="P19" s="5">
        <f t="shared" si="2"/>
        <v>14395.869999999999</v>
      </c>
      <c r="Q19" s="4">
        <v>2.23</v>
      </c>
    </row>
    <row r="20" spans="1:17">
      <c r="A20" t="s">
        <v>13</v>
      </c>
      <c r="B20" t="s">
        <v>31</v>
      </c>
      <c r="C20" s="2">
        <v>127528</v>
      </c>
      <c r="D20" s="4">
        <v>1.1499999999999999</v>
      </c>
      <c r="E20" s="4">
        <v>120</v>
      </c>
      <c r="F20" s="36">
        <v>0.65869999999999995</v>
      </c>
      <c r="G20" t="s">
        <v>17</v>
      </c>
      <c r="H20" s="13">
        <v>1000</v>
      </c>
      <c r="I20" s="13">
        <v>2500</v>
      </c>
      <c r="J20" s="5">
        <v>7614.87</v>
      </c>
      <c r="K20" s="4" t="s">
        <v>16</v>
      </c>
      <c r="L20" s="38">
        <v>4361.58</v>
      </c>
      <c r="M20" s="5">
        <v>135142.87</v>
      </c>
      <c r="N20" s="5">
        <v>139504.29</v>
      </c>
      <c r="O20" s="5">
        <f t="shared" si="6"/>
        <v>1162.53575</v>
      </c>
      <c r="P20" s="5">
        <f t="shared" si="2"/>
        <v>15476.449999999999</v>
      </c>
      <c r="Q20" s="4">
        <v>2.41</v>
      </c>
    </row>
    <row r="21" spans="1:17">
      <c r="A21" t="s">
        <v>13</v>
      </c>
      <c r="B21" t="s">
        <v>30</v>
      </c>
      <c r="C21" s="2">
        <v>127528</v>
      </c>
      <c r="D21" s="4">
        <v>1.1499999999999999</v>
      </c>
      <c r="E21" s="4">
        <v>120</v>
      </c>
      <c r="F21" s="37">
        <v>0.65880000000000005</v>
      </c>
      <c r="G21" t="s">
        <v>17</v>
      </c>
      <c r="H21" s="13">
        <v>1000</v>
      </c>
      <c r="I21" s="13">
        <v>2500</v>
      </c>
      <c r="J21" s="5">
        <v>7614.73</v>
      </c>
      <c r="K21" s="4" t="s">
        <v>16</v>
      </c>
      <c r="L21" s="38">
        <v>4362.25</v>
      </c>
      <c r="M21" s="5">
        <v>135142.87</v>
      </c>
      <c r="N21" s="5">
        <v>139504.29</v>
      </c>
      <c r="O21" s="5">
        <f t="shared" ref="O21" si="7">N21/E21</f>
        <v>1162.53575</v>
      </c>
      <c r="P21" s="5">
        <f t="shared" si="2"/>
        <v>15476.98</v>
      </c>
      <c r="Q21" s="4">
        <v>2.41</v>
      </c>
    </row>
    <row r="22" spans="1:17">
      <c r="C22" s="2"/>
      <c r="D22" s="4"/>
      <c r="E22" s="4"/>
      <c r="F22" s="3"/>
      <c r="H22" s="13"/>
      <c r="I22" s="13"/>
      <c r="J22" s="5"/>
      <c r="K22" s="4"/>
      <c r="L22" s="5"/>
      <c r="M22" s="5"/>
      <c r="N22" s="5"/>
      <c r="O22" s="5"/>
      <c r="P22" s="5"/>
      <c r="Q22" s="4"/>
    </row>
    <row r="23" spans="1:17" s="17" customFormat="1">
      <c r="A23" s="17" t="s">
        <v>19</v>
      </c>
      <c r="B23" s="17" t="s">
        <v>39</v>
      </c>
      <c r="C23" s="21">
        <v>72472</v>
      </c>
      <c r="D23" s="22">
        <v>1.57</v>
      </c>
      <c r="E23" s="22">
        <v>180</v>
      </c>
      <c r="F23" s="23">
        <v>0.41</v>
      </c>
      <c r="G23" s="17" t="s">
        <v>15</v>
      </c>
      <c r="H23" s="24">
        <v>1000</v>
      </c>
      <c r="I23" s="24">
        <v>2500</v>
      </c>
      <c r="J23" s="25">
        <v>8915.39</v>
      </c>
      <c r="K23" s="26">
        <v>24.76</v>
      </c>
      <c r="L23" s="25">
        <v>4457.03</v>
      </c>
      <c r="M23" s="25">
        <v>81837.39</v>
      </c>
      <c r="N23" s="25">
        <v>85844.42</v>
      </c>
      <c r="O23" s="25">
        <f t="shared" ref="O23" si="8">N23/E23</f>
        <v>476.91344444444445</v>
      </c>
      <c r="P23" s="25">
        <f t="shared" ref="P23:P30" si="9">H23+I23+J23+L23</f>
        <v>16872.419999999998</v>
      </c>
      <c r="Q23" s="22">
        <v>3.06</v>
      </c>
    </row>
    <row r="24" spans="1:17">
      <c r="A24" t="s">
        <v>19</v>
      </c>
      <c r="B24" t="s">
        <v>40</v>
      </c>
      <c r="C24" s="2">
        <v>72472</v>
      </c>
      <c r="D24" s="4">
        <v>1.57</v>
      </c>
      <c r="E24" s="4">
        <v>180</v>
      </c>
      <c r="F24" s="3">
        <v>0.41</v>
      </c>
      <c r="G24" t="s">
        <v>15</v>
      </c>
      <c r="H24" s="13">
        <v>0</v>
      </c>
      <c r="I24" s="13">
        <v>2500</v>
      </c>
      <c r="J24" s="5">
        <v>8915.39</v>
      </c>
      <c r="K24" s="4">
        <v>24.76</v>
      </c>
      <c r="L24" s="5">
        <v>4457.03</v>
      </c>
      <c r="M24" s="5">
        <v>81837.39</v>
      </c>
      <c r="N24" s="5">
        <v>85844.42</v>
      </c>
      <c r="O24" s="5">
        <f t="shared" ref="O24" si="10">N24/E24</f>
        <v>476.91344444444445</v>
      </c>
      <c r="P24" s="5">
        <f t="shared" si="9"/>
        <v>15872.419999999998</v>
      </c>
      <c r="Q24" s="4">
        <v>2.85</v>
      </c>
    </row>
    <row r="25" spans="1:17">
      <c r="A25" t="s">
        <v>19</v>
      </c>
      <c r="B25" t="s">
        <v>41</v>
      </c>
      <c r="C25" s="2">
        <v>72472</v>
      </c>
      <c r="D25" s="4">
        <v>1.57</v>
      </c>
      <c r="E25" s="4">
        <v>180</v>
      </c>
      <c r="F25" s="3">
        <v>0.41</v>
      </c>
      <c r="G25" t="s">
        <v>15</v>
      </c>
      <c r="H25" s="13">
        <v>0</v>
      </c>
      <c r="I25" s="13">
        <v>0</v>
      </c>
      <c r="J25" s="5">
        <v>8915.39</v>
      </c>
      <c r="K25" s="4">
        <v>24.76</v>
      </c>
      <c r="L25" s="5">
        <v>4457.03</v>
      </c>
      <c r="M25" s="5">
        <v>81837.39</v>
      </c>
      <c r="N25" s="5">
        <v>85844.42</v>
      </c>
      <c r="O25" s="5">
        <f t="shared" ref="O25" si="11">N25/E25</f>
        <v>476.91344444444445</v>
      </c>
      <c r="P25" s="5">
        <f t="shared" si="9"/>
        <v>13372.419999999998</v>
      </c>
      <c r="Q25" s="4">
        <v>2.34</v>
      </c>
    </row>
    <row r="26" spans="1:17">
      <c r="A26" t="s">
        <v>19</v>
      </c>
      <c r="B26" t="s">
        <v>42</v>
      </c>
      <c r="C26" s="2">
        <v>72472</v>
      </c>
      <c r="D26" s="4">
        <v>1.57</v>
      </c>
      <c r="E26" s="4">
        <v>180</v>
      </c>
      <c r="F26" s="3">
        <v>0.41</v>
      </c>
      <c r="G26" t="s">
        <v>17</v>
      </c>
      <c r="H26" s="13">
        <v>1000</v>
      </c>
      <c r="I26" s="13">
        <v>2500</v>
      </c>
      <c r="J26" s="5">
        <v>9002.42</v>
      </c>
      <c r="K26" s="4" t="s">
        <v>16</v>
      </c>
      <c r="L26" s="5">
        <v>2350.9499999999998</v>
      </c>
      <c r="M26" s="5">
        <v>81474.42</v>
      </c>
      <c r="N26" s="5">
        <v>83825.37</v>
      </c>
      <c r="O26" s="5">
        <f t="shared" ref="O26" si="12">N26/E26</f>
        <v>465.69649999999996</v>
      </c>
      <c r="P26" s="5">
        <f t="shared" si="9"/>
        <v>14853.369999999999</v>
      </c>
      <c r="Q26" s="4">
        <v>2.71</v>
      </c>
    </row>
    <row r="27" spans="1:17">
      <c r="A27" t="s">
        <v>19</v>
      </c>
      <c r="B27" t="s">
        <v>43</v>
      </c>
      <c r="C27" s="2">
        <v>72472</v>
      </c>
      <c r="D27" s="4">
        <v>1.57</v>
      </c>
      <c r="E27" s="4">
        <v>180</v>
      </c>
      <c r="F27" s="3">
        <v>0.41</v>
      </c>
      <c r="G27" t="s">
        <v>17</v>
      </c>
      <c r="H27" s="13">
        <v>0</v>
      </c>
      <c r="I27" s="13">
        <v>2500</v>
      </c>
      <c r="J27" s="5">
        <v>9002.42</v>
      </c>
      <c r="K27" s="4" t="s">
        <v>16</v>
      </c>
      <c r="L27" s="5">
        <v>2350.9499999999998</v>
      </c>
      <c r="M27" s="5">
        <v>81474.42</v>
      </c>
      <c r="N27" s="5">
        <v>83825.37</v>
      </c>
      <c r="O27" s="5">
        <f t="shared" ref="O27" si="13">N27/E27</f>
        <v>465.69649999999996</v>
      </c>
      <c r="P27" s="5">
        <f>H27+I27+J27+L27</f>
        <v>13853.369999999999</v>
      </c>
      <c r="Q27" s="6">
        <v>2.5</v>
      </c>
    </row>
    <row r="28" spans="1:17">
      <c r="A28" t="s">
        <v>19</v>
      </c>
      <c r="B28" t="s">
        <v>44</v>
      </c>
      <c r="C28" s="2">
        <v>72472</v>
      </c>
      <c r="D28" s="4">
        <v>1.57</v>
      </c>
      <c r="E28" s="4">
        <v>180</v>
      </c>
      <c r="F28" s="3">
        <v>0.41</v>
      </c>
      <c r="G28" t="s">
        <v>17</v>
      </c>
      <c r="H28" s="13">
        <v>0</v>
      </c>
      <c r="I28" s="13">
        <v>0</v>
      </c>
      <c r="J28" s="5">
        <v>9002.42</v>
      </c>
      <c r="K28" s="4" t="s">
        <v>16</v>
      </c>
      <c r="L28" s="5">
        <v>2350.9499999999998</v>
      </c>
      <c r="M28" s="5">
        <v>81474.42</v>
      </c>
      <c r="N28" s="5">
        <v>83825.37</v>
      </c>
      <c r="O28" s="5">
        <f t="shared" ref="O28" si="14">N28/E28</f>
        <v>465.69649999999996</v>
      </c>
      <c r="P28" s="5">
        <f t="shared" si="9"/>
        <v>11353.369999999999</v>
      </c>
      <c r="Q28" s="6">
        <v>2</v>
      </c>
    </row>
    <row r="29" spans="1:17" s="7" customFormat="1">
      <c r="A29" s="7" t="s">
        <v>19</v>
      </c>
      <c r="B29" s="7" t="s">
        <v>45</v>
      </c>
      <c r="C29" s="8">
        <v>72472</v>
      </c>
      <c r="D29" s="9">
        <v>1.57</v>
      </c>
      <c r="E29" s="9">
        <v>180</v>
      </c>
      <c r="F29" s="27">
        <v>0.34200000000000003</v>
      </c>
      <c r="G29" s="7" t="s">
        <v>15</v>
      </c>
      <c r="H29" s="14">
        <v>1000</v>
      </c>
      <c r="I29" s="14">
        <v>2500</v>
      </c>
      <c r="J29" s="11">
        <v>8915.39</v>
      </c>
      <c r="K29" s="12">
        <v>20.65</v>
      </c>
      <c r="L29" s="11">
        <v>3717.81</v>
      </c>
      <c r="M29" s="11">
        <v>81387.39</v>
      </c>
      <c r="N29" s="11">
        <v>85105.21</v>
      </c>
      <c r="O29" s="11">
        <f t="shared" ref="O29" si="15">N29/E29</f>
        <v>472.80672222222228</v>
      </c>
      <c r="P29" s="11">
        <f t="shared" si="9"/>
        <v>16133.199999999999</v>
      </c>
      <c r="Q29" s="9">
        <v>2.93</v>
      </c>
    </row>
    <row r="30" spans="1:17">
      <c r="A30" t="s">
        <v>19</v>
      </c>
      <c r="B30" t="s">
        <v>46</v>
      </c>
      <c r="C30" s="2">
        <v>72472</v>
      </c>
      <c r="D30" s="4">
        <v>1.57</v>
      </c>
      <c r="E30" s="4">
        <v>180</v>
      </c>
      <c r="F30" s="3">
        <v>0.34200000000000003</v>
      </c>
      <c r="G30" t="s">
        <v>15</v>
      </c>
      <c r="H30" s="13">
        <v>0</v>
      </c>
      <c r="I30" s="13">
        <v>2500</v>
      </c>
      <c r="J30" s="5">
        <v>8915.39</v>
      </c>
      <c r="K30" s="4">
        <v>20.65</v>
      </c>
      <c r="L30" s="5">
        <v>3717.81</v>
      </c>
      <c r="M30" s="5">
        <v>81387.39</v>
      </c>
      <c r="N30" s="5">
        <v>85105.21</v>
      </c>
      <c r="O30" s="5">
        <f t="shared" ref="O30" si="16">N30/E30</f>
        <v>472.80672222222228</v>
      </c>
      <c r="P30" s="5">
        <f t="shared" si="9"/>
        <v>15133.199999999999</v>
      </c>
      <c r="Q30" s="4">
        <v>2.72</v>
      </c>
    </row>
    <row r="31" spans="1:17">
      <c r="H31" s="2"/>
      <c r="I31" s="2"/>
    </row>
    <row r="32" spans="1:17">
      <c r="A32" s="18" t="s">
        <v>20</v>
      </c>
      <c r="H32" s="2"/>
      <c r="I32" s="2"/>
    </row>
    <row r="33" spans="1:17">
      <c r="H33" s="2"/>
      <c r="I33" s="2"/>
    </row>
    <row r="34" spans="1:17" s="17" customFormat="1">
      <c r="A34" s="17" t="s">
        <v>13</v>
      </c>
      <c r="C34" s="21">
        <v>127528</v>
      </c>
      <c r="D34" s="22">
        <v>1.1499999999999999</v>
      </c>
      <c r="E34" s="22">
        <v>120</v>
      </c>
      <c r="F34" s="23">
        <v>0.66</v>
      </c>
      <c r="G34" s="17" t="s">
        <v>15</v>
      </c>
      <c r="H34" s="24">
        <v>1000</v>
      </c>
      <c r="I34" s="24">
        <v>2500</v>
      </c>
      <c r="J34" s="25">
        <v>7534.41</v>
      </c>
      <c r="K34" s="22">
        <v>70.14</v>
      </c>
      <c r="L34" s="25">
        <v>8416.85</v>
      </c>
      <c r="M34" s="25">
        <v>135062.41</v>
      </c>
      <c r="N34" s="25">
        <v>143479.25</v>
      </c>
      <c r="O34" s="25">
        <f t="shared" ref="O34:O35" si="17">N34/E34</f>
        <v>1195.6604166666666</v>
      </c>
      <c r="P34" s="25">
        <f t="shared" ref="P34:P35" si="18">H34+I34+J34+L34</f>
        <v>19451.260000000002</v>
      </c>
      <c r="Q34" s="22">
        <v>3.01</v>
      </c>
    </row>
    <row r="35" spans="1:17" s="17" customFormat="1">
      <c r="A35" s="17" t="s">
        <v>19</v>
      </c>
      <c r="C35" s="21">
        <v>72472</v>
      </c>
      <c r="D35" s="22">
        <v>1.57</v>
      </c>
      <c r="E35" s="22">
        <v>180</v>
      </c>
      <c r="F35" s="23">
        <v>0.41</v>
      </c>
      <c r="G35" s="17" t="s">
        <v>15</v>
      </c>
      <c r="H35" s="24">
        <v>1000</v>
      </c>
      <c r="I35" s="24">
        <v>2500</v>
      </c>
      <c r="J35" s="25">
        <v>8915.39</v>
      </c>
      <c r="K35" s="22">
        <v>24.76</v>
      </c>
      <c r="L35" s="25">
        <v>4457.03</v>
      </c>
      <c r="M35" s="25">
        <v>81837.39</v>
      </c>
      <c r="N35" s="25">
        <v>85844.42</v>
      </c>
      <c r="O35" s="25">
        <f t="shared" si="17"/>
        <v>476.91344444444445</v>
      </c>
      <c r="P35" s="25">
        <f t="shared" si="18"/>
        <v>16872.419999999998</v>
      </c>
      <c r="Q35" s="22">
        <v>3.06</v>
      </c>
    </row>
    <row r="36" spans="1:17" s="17" customFormat="1">
      <c r="C36" s="25">
        <f>SUM(C34:C35)</f>
        <v>200000</v>
      </c>
      <c r="E36" s="22">
        <v>180</v>
      </c>
      <c r="H36" s="24"/>
      <c r="I36" s="24"/>
      <c r="J36" s="25">
        <f>SUM(J34:J35)</f>
        <v>16449.8</v>
      </c>
      <c r="L36" s="25">
        <f>SUM(L34:L35)</f>
        <v>12873.880000000001</v>
      </c>
      <c r="M36" s="25">
        <f>SUM(M34:M35)</f>
        <v>216899.8</v>
      </c>
      <c r="N36" s="25">
        <f>SUM(N34:N35)</f>
        <v>229323.66999999998</v>
      </c>
      <c r="O36" s="25">
        <f>SUM(O34:O35)</f>
        <v>1672.573861111111</v>
      </c>
      <c r="P36" s="25">
        <f>SUM(P34:P35)</f>
        <v>36323.68</v>
      </c>
      <c r="Q36" s="22">
        <v>6.02</v>
      </c>
    </row>
    <row r="37" spans="1:17">
      <c r="H37" s="2"/>
      <c r="I37" s="2"/>
    </row>
    <row r="38" spans="1:17">
      <c r="A38" t="s">
        <v>13</v>
      </c>
      <c r="C38" s="2">
        <v>127528</v>
      </c>
      <c r="D38" s="4">
        <v>1.1499999999999999</v>
      </c>
      <c r="E38" s="4">
        <v>120</v>
      </c>
      <c r="F38" s="3">
        <v>0.66</v>
      </c>
      <c r="G38" t="s">
        <v>15</v>
      </c>
      <c r="H38" s="13">
        <v>0</v>
      </c>
      <c r="I38" s="13">
        <v>2500</v>
      </c>
      <c r="J38" s="5">
        <v>7534.41</v>
      </c>
      <c r="K38" s="4">
        <v>70.14</v>
      </c>
      <c r="L38" s="5">
        <v>8416.85</v>
      </c>
      <c r="M38" s="5">
        <v>135062.41</v>
      </c>
      <c r="N38" s="5">
        <v>143479.25</v>
      </c>
      <c r="O38" s="5">
        <f t="shared" ref="O38:O39" si="19">N38/E38</f>
        <v>1195.6604166666666</v>
      </c>
      <c r="P38" s="5">
        <f t="shared" ref="P38:P39" si="20">H38+I38+J38+L38</f>
        <v>18451.260000000002</v>
      </c>
      <c r="Q38" s="4">
        <v>2.83</v>
      </c>
    </row>
    <row r="39" spans="1:17">
      <c r="A39" t="s">
        <v>19</v>
      </c>
      <c r="C39" s="2">
        <v>72472</v>
      </c>
      <c r="D39" s="4">
        <v>1.57</v>
      </c>
      <c r="E39" s="4">
        <v>180</v>
      </c>
      <c r="F39" s="3">
        <v>0.41</v>
      </c>
      <c r="G39" t="s">
        <v>15</v>
      </c>
      <c r="H39" s="13">
        <v>0</v>
      </c>
      <c r="I39" s="13">
        <v>2500</v>
      </c>
      <c r="J39" s="5">
        <v>8915.39</v>
      </c>
      <c r="K39" s="4">
        <v>24.76</v>
      </c>
      <c r="L39" s="5">
        <v>4457.03</v>
      </c>
      <c r="M39" s="5">
        <v>81837.39</v>
      </c>
      <c r="N39" s="5">
        <v>85844.42</v>
      </c>
      <c r="O39" s="5">
        <f t="shared" si="19"/>
        <v>476.91344444444445</v>
      </c>
      <c r="P39" s="5">
        <f t="shared" si="20"/>
        <v>15872.419999999998</v>
      </c>
      <c r="Q39" s="4">
        <v>2.85</v>
      </c>
    </row>
    <row r="40" spans="1:17">
      <c r="C40" s="5">
        <f>SUM(C38:C39)</f>
        <v>200000</v>
      </c>
      <c r="E40" s="4">
        <v>180</v>
      </c>
      <c r="H40" s="13">
        <v>0</v>
      </c>
      <c r="I40" s="13">
        <v>2500</v>
      </c>
      <c r="J40" s="5">
        <f>SUM(J38:J39)</f>
        <v>16449.8</v>
      </c>
      <c r="L40" s="5">
        <f>SUM(L38:L39)</f>
        <v>12873.880000000001</v>
      </c>
      <c r="M40" s="5">
        <f>SUM(M38:M39)</f>
        <v>216899.8</v>
      </c>
      <c r="N40" s="5">
        <f>SUM(N38:N39)</f>
        <v>229323.66999999998</v>
      </c>
      <c r="O40" s="5">
        <f>SUM(O38:O39)</f>
        <v>1672.573861111111</v>
      </c>
      <c r="P40" s="5">
        <f>SUM(P38:P39)</f>
        <v>34323.68</v>
      </c>
      <c r="Q40" s="4">
        <v>6.02</v>
      </c>
    </row>
    <row r="41" spans="1:17">
      <c r="H41" s="2"/>
      <c r="I41" s="2"/>
    </row>
    <row r="42" spans="1:17">
      <c r="A42" t="s">
        <v>13</v>
      </c>
      <c r="C42" s="2">
        <v>127528</v>
      </c>
      <c r="D42" s="4">
        <v>1.1499999999999999</v>
      </c>
      <c r="E42" s="4">
        <v>120</v>
      </c>
      <c r="F42" s="3">
        <v>0.66</v>
      </c>
      <c r="G42" t="s">
        <v>15</v>
      </c>
      <c r="H42" s="13">
        <v>0</v>
      </c>
      <c r="I42" s="13">
        <v>0</v>
      </c>
      <c r="J42" s="5">
        <v>7534.41</v>
      </c>
      <c r="K42" s="4">
        <v>70.14</v>
      </c>
      <c r="L42" s="5">
        <v>8416.85</v>
      </c>
      <c r="M42" s="5">
        <v>135062.41</v>
      </c>
      <c r="N42" s="5">
        <v>143479.25</v>
      </c>
      <c r="O42" s="5">
        <f t="shared" ref="O42:O43" si="21">N42/E42</f>
        <v>1195.6604166666666</v>
      </c>
      <c r="P42" s="5">
        <f t="shared" ref="P42:P43" si="22">H42+I42+J42+L42</f>
        <v>15951.26</v>
      </c>
      <c r="Q42" s="4">
        <v>2.41</v>
      </c>
    </row>
    <row r="43" spans="1:17">
      <c r="A43" t="s">
        <v>19</v>
      </c>
      <c r="C43" s="2">
        <v>72472</v>
      </c>
      <c r="D43" s="4">
        <v>1.57</v>
      </c>
      <c r="E43" s="4">
        <v>180</v>
      </c>
      <c r="F43" s="3">
        <v>0.41</v>
      </c>
      <c r="G43" t="s">
        <v>15</v>
      </c>
      <c r="H43" s="13">
        <v>0</v>
      </c>
      <c r="I43" s="13">
        <v>0</v>
      </c>
      <c r="J43" s="5">
        <v>8915.39</v>
      </c>
      <c r="K43" s="4">
        <v>24.76</v>
      </c>
      <c r="L43" s="5">
        <v>4457.03</v>
      </c>
      <c r="M43" s="5">
        <v>81837.39</v>
      </c>
      <c r="N43" s="5">
        <v>85844.42</v>
      </c>
      <c r="O43" s="5">
        <f t="shared" si="21"/>
        <v>476.91344444444445</v>
      </c>
      <c r="P43" s="5">
        <f t="shared" si="22"/>
        <v>13372.419999999998</v>
      </c>
      <c r="Q43" s="4">
        <v>2.34</v>
      </c>
    </row>
    <row r="44" spans="1:17">
      <c r="C44" s="5">
        <f>SUM(C42:C43)</f>
        <v>200000</v>
      </c>
      <c r="E44" s="4">
        <v>180</v>
      </c>
      <c r="H44" s="13">
        <v>0</v>
      </c>
      <c r="I44" s="13">
        <v>0</v>
      </c>
      <c r="J44" s="5">
        <f>SUM(J42:J43)</f>
        <v>16449.8</v>
      </c>
      <c r="L44" s="5">
        <f>SUM(L42:L43)</f>
        <v>12873.880000000001</v>
      </c>
      <c r="M44" s="5">
        <f>SUM(M42:M43)</f>
        <v>216899.8</v>
      </c>
      <c r="N44" s="5">
        <f>SUM(N42:N43)</f>
        <v>229323.66999999998</v>
      </c>
      <c r="O44" s="5">
        <f>SUM(O42:O43)</f>
        <v>1672.573861111111</v>
      </c>
      <c r="P44" s="5">
        <f>SUM(P42:P43)</f>
        <v>29323.68</v>
      </c>
      <c r="Q44" s="4">
        <v>6.02</v>
      </c>
    </row>
    <row r="45" spans="1:17">
      <c r="H45" s="2"/>
      <c r="I45" s="2"/>
    </row>
    <row r="46" spans="1:17" s="7" customFormat="1">
      <c r="A46" s="7" t="s">
        <v>13</v>
      </c>
      <c r="C46" s="8">
        <v>127528</v>
      </c>
      <c r="D46" s="9">
        <v>1.1499999999999999</v>
      </c>
      <c r="E46" s="9">
        <v>120</v>
      </c>
      <c r="F46" s="10">
        <v>0.34200000000000003</v>
      </c>
      <c r="G46" s="7" t="s">
        <v>15</v>
      </c>
      <c r="H46" s="14">
        <v>1000</v>
      </c>
      <c r="I46" s="14">
        <v>2500</v>
      </c>
      <c r="J46" s="11">
        <v>7534.41</v>
      </c>
      <c r="K46" s="12">
        <v>36.35</v>
      </c>
      <c r="L46" s="11">
        <v>4370.2700000000004</v>
      </c>
      <c r="M46" s="11">
        <v>135062.41</v>
      </c>
      <c r="N46" s="11">
        <v>139423.85999999999</v>
      </c>
      <c r="O46" s="11">
        <f t="shared" ref="O46:O47" si="23">N46/E46</f>
        <v>1161.8654999999999</v>
      </c>
      <c r="P46" s="11">
        <f t="shared" ref="P46:P47" si="24">H46+I46+J46+L46</f>
        <v>15404.68</v>
      </c>
      <c r="Q46" s="19">
        <v>2.4</v>
      </c>
    </row>
    <row r="47" spans="1:17" s="7" customFormat="1">
      <c r="A47" s="7" t="s">
        <v>19</v>
      </c>
      <c r="C47" s="8">
        <v>72472</v>
      </c>
      <c r="D47" s="9">
        <v>1.57</v>
      </c>
      <c r="E47" s="9">
        <v>180</v>
      </c>
      <c r="F47" s="10">
        <v>0.34200000000000003</v>
      </c>
      <c r="G47" s="7" t="s">
        <v>15</v>
      </c>
      <c r="H47" s="14">
        <v>1000</v>
      </c>
      <c r="I47" s="14">
        <v>2500</v>
      </c>
      <c r="J47" s="11">
        <v>8915.39</v>
      </c>
      <c r="K47" s="12">
        <v>20.65</v>
      </c>
      <c r="L47" s="11">
        <v>3717.81</v>
      </c>
      <c r="M47" s="11">
        <v>81387.39</v>
      </c>
      <c r="N47" s="11">
        <v>85105.21</v>
      </c>
      <c r="O47" s="11">
        <f t="shared" si="23"/>
        <v>472.80672222222228</v>
      </c>
      <c r="P47" s="11">
        <f t="shared" si="24"/>
        <v>16133.199999999999</v>
      </c>
      <c r="Q47" s="19">
        <v>2.93</v>
      </c>
    </row>
    <row r="48" spans="1:17" s="7" customFormat="1">
      <c r="C48" s="11">
        <f>SUM(C46:C47)</f>
        <v>200000</v>
      </c>
      <c r="E48" s="9">
        <v>180</v>
      </c>
      <c r="H48" s="8"/>
      <c r="I48" s="8"/>
      <c r="J48" s="11">
        <f>SUM(J46:J47)</f>
        <v>16449.8</v>
      </c>
      <c r="L48" s="11">
        <f>SUM(L46:L47)</f>
        <v>8088.08</v>
      </c>
      <c r="M48" s="11">
        <f>SUM(M46:M47)</f>
        <v>216449.8</v>
      </c>
      <c r="N48" s="11">
        <f>SUM(N46:N47)</f>
        <v>224529.07</v>
      </c>
      <c r="O48" s="11">
        <f>SUM(O46:O47)</f>
        <v>1634.6722222222222</v>
      </c>
      <c r="P48" s="11">
        <f>SUM(P46:P47)</f>
        <v>31537.879999999997</v>
      </c>
      <c r="Q48" s="19">
        <v>5.65</v>
      </c>
    </row>
    <row r="49" spans="1:17">
      <c r="C49" s="5"/>
      <c r="H49" s="2"/>
      <c r="I49" s="2"/>
      <c r="J49" s="5"/>
      <c r="L49" s="5"/>
      <c r="M49" s="5"/>
      <c r="N49" s="5"/>
      <c r="O49" s="5"/>
      <c r="P49" s="5"/>
      <c r="Q49" s="20"/>
    </row>
    <row r="50" spans="1:17" s="7" customFormat="1">
      <c r="A50" s="7" t="s">
        <v>13</v>
      </c>
      <c r="C50" s="8">
        <v>127528</v>
      </c>
      <c r="D50" s="9">
        <v>1.1499999999999999</v>
      </c>
      <c r="E50" s="9">
        <v>120</v>
      </c>
      <c r="F50" s="10">
        <v>0.34200000000000003</v>
      </c>
      <c r="G50" s="7" t="s">
        <v>15</v>
      </c>
      <c r="H50" s="14">
        <v>1000</v>
      </c>
      <c r="I50" s="14">
        <v>2500</v>
      </c>
      <c r="J50" s="11">
        <v>7534.41</v>
      </c>
      <c r="K50" s="12">
        <v>36.35</v>
      </c>
      <c r="L50" s="11">
        <v>4370.2700000000004</v>
      </c>
      <c r="M50" s="11">
        <v>135062.41</v>
      </c>
      <c r="N50" s="11">
        <v>139423.85999999999</v>
      </c>
      <c r="O50" s="11">
        <f t="shared" ref="O50:O51" si="25">N50/E50</f>
        <v>1161.8654999999999</v>
      </c>
      <c r="P50" s="11">
        <f t="shared" ref="P50:P51" si="26">H50+I50+J50+L50</f>
        <v>15404.68</v>
      </c>
      <c r="Q50" s="19">
        <v>2.4</v>
      </c>
    </row>
    <row r="51" spans="1:17" s="7" customFormat="1">
      <c r="A51" s="7" t="s">
        <v>19</v>
      </c>
      <c r="C51" s="8">
        <v>72472</v>
      </c>
      <c r="D51" s="9">
        <v>1.57</v>
      </c>
      <c r="E51" s="9">
        <v>180</v>
      </c>
      <c r="F51" s="10">
        <v>0.34200000000000003</v>
      </c>
      <c r="G51" s="7" t="s">
        <v>15</v>
      </c>
      <c r="H51" s="14">
        <v>0</v>
      </c>
      <c r="I51" s="14">
        <v>2500</v>
      </c>
      <c r="J51" s="11">
        <v>8915.39</v>
      </c>
      <c r="K51" s="12">
        <v>20.65</v>
      </c>
      <c r="L51" s="11">
        <v>3717.81</v>
      </c>
      <c r="M51" s="11">
        <v>81387.39</v>
      </c>
      <c r="N51" s="11">
        <v>85105.21</v>
      </c>
      <c r="O51" s="11">
        <f t="shared" si="25"/>
        <v>472.80672222222228</v>
      </c>
      <c r="P51" s="11">
        <f t="shared" si="26"/>
        <v>15133.199999999999</v>
      </c>
      <c r="Q51" s="19">
        <v>2.72</v>
      </c>
    </row>
    <row r="52" spans="1:17" s="7" customFormat="1">
      <c r="C52" s="11">
        <f>SUM(C50:C51)</f>
        <v>200000</v>
      </c>
      <c r="E52" s="9">
        <v>180</v>
      </c>
      <c r="H52" s="8"/>
      <c r="I52" s="8"/>
      <c r="J52" s="11">
        <f>SUM(J50:J51)</f>
        <v>16449.8</v>
      </c>
      <c r="L52" s="11">
        <f>SUM(L50:L51)</f>
        <v>8088.08</v>
      </c>
      <c r="M52" s="11">
        <f>SUM(M50:M51)</f>
        <v>216449.8</v>
      </c>
      <c r="N52" s="11">
        <f>SUM(N50:N51)</f>
        <v>224529.07</v>
      </c>
      <c r="O52" s="11">
        <f>SUM(O50:O51)</f>
        <v>1634.6722222222222</v>
      </c>
      <c r="P52" s="11">
        <f>SUM(P50:P51)</f>
        <v>30537.879999999997</v>
      </c>
      <c r="Q52" s="19">
        <v>5.65</v>
      </c>
    </row>
    <row r="53" spans="1:17">
      <c r="H53" s="2"/>
      <c r="I53" s="2"/>
    </row>
    <row r="54" spans="1:17">
      <c r="A54" t="s">
        <v>13</v>
      </c>
      <c r="C54" s="2">
        <v>127528</v>
      </c>
      <c r="D54" s="4">
        <v>1.1499999999999999</v>
      </c>
      <c r="E54" s="4">
        <v>120</v>
      </c>
      <c r="F54" s="3">
        <v>0.34200000000000003</v>
      </c>
      <c r="G54" t="s">
        <v>15</v>
      </c>
      <c r="H54" s="13">
        <v>0</v>
      </c>
      <c r="I54" s="13">
        <v>2500</v>
      </c>
      <c r="J54" s="5">
        <v>7534.41</v>
      </c>
      <c r="K54" s="16">
        <v>36.35</v>
      </c>
      <c r="L54" s="5">
        <v>4361.46</v>
      </c>
      <c r="M54" s="5">
        <v>135062.41</v>
      </c>
      <c r="N54" s="5">
        <v>139423.85999999999</v>
      </c>
      <c r="O54" s="5">
        <f t="shared" ref="O54:O55" si="27">N54/E54</f>
        <v>1161.8654999999999</v>
      </c>
      <c r="P54" s="5">
        <f t="shared" ref="P54:P55" si="28">H54+I54+J54+L54</f>
        <v>14395.869999999999</v>
      </c>
      <c r="Q54" s="4">
        <v>2.23</v>
      </c>
    </row>
    <row r="55" spans="1:17">
      <c r="A55" t="s">
        <v>19</v>
      </c>
      <c r="C55" s="2">
        <v>72472</v>
      </c>
      <c r="D55" s="4">
        <v>1.57</v>
      </c>
      <c r="E55" s="4">
        <v>180</v>
      </c>
      <c r="F55" s="3">
        <v>0.34200000000000003</v>
      </c>
      <c r="G55" t="s">
        <v>15</v>
      </c>
      <c r="H55" s="13">
        <v>0</v>
      </c>
      <c r="I55" s="13">
        <v>2500</v>
      </c>
      <c r="J55" s="5">
        <v>8915.39</v>
      </c>
      <c r="K55" s="16">
        <v>20.65</v>
      </c>
      <c r="L55" s="5">
        <v>3717.81</v>
      </c>
      <c r="M55" s="5">
        <v>81387.39</v>
      </c>
      <c r="N55" s="5">
        <v>85105.21</v>
      </c>
      <c r="O55" s="5">
        <f t="shared" si="27"/>
        <v>472.80672222222228</v>
      </c>
      <c r="P55" s="5">
        <f t="shared" si="28"/>
        <v>15133.199999999999</v>
      </c>
      <c r="Q55" s="4">
        <v>2.72</v>
      </c>
    </row>
    <row r="56" spans="1:17">
      <c r="C56" s="5">
        <f>SUM(C54:C55)</f>
        <v>200000</v>
      </c>
      <c r="H56" s="13">
        <v>0</v>
      </c>
      <c r="I56" s="13">
        <v>2500</v>
      </c>
      <c r="J56" s="5">
        <f>SUM(J54:J55)</f>
        <v>16449.8</v>
      </c>
      <c r="L56" s="5">
        <f>SUM(L54:L55)</f>
        <v>8079.27</v>
      </c>
      <c r="M56" s="5">
        <f>SUM(M54:M55)</f>
        <v>216449.8</v>
      </c>
      <c r="N56" s="5">
        <f>SUM(N54:N55)</f>
        <v>224529.07</v>
      </c>
      <c r="O56" s="5">
        <f>SUM(O54:O55)</f>
        <v>1634.6722222222222</v>
      </c>
      <c r="P56" s="5">
        <f>SUM(P54:P55)</f>
        <v>29529.07</v>
      </c>
      <c r="Q56" s="4">
        <v>5.65</v>
      </c>
    </row>
    <row r="57" spans="1:17">
      <c r="H57" s="2"/>
      <c r="I57" s="2"/>
    </row>
    <row r="58" spans="1:17">
      <c r="A58" s="18" t="s">
        <v>21</v>
      </c>
      <c r="H58" s="2"/>
      <c r="I58" s="2"/>
    </row>
    <row r="59" spans="1:17">
      <c r="H59" s="2"/>
      <c r="I59" s="2"/>
    </row>
    <row r="60" spans="1:17">
      <c r="A60" t="s">
        <v>22</v>
      </c>
      <c r="C60" s="2">
        <v>200000</v>
      </c>
      <c r="D60" s="4"/>
      <c r="E60" s="4">
        <v>180</v>
      </c>
      <c r="F60" s="15" t="s">
        <v>23</v>
      </c>
      <c r="H60" s="13">
        <v>1000</v>
      </c>
      <c r="I60" s="13">
        <v>2500</v>
      </c>
      <c r="J60" s="5">
        <v>21672.95</v>
      </c>
      <c r="K60" s="6">
        <f>((24.76*120)+(70.14*120)+(24.76*60))/180</f>
        <v>71.52</v>
      </c>
      <c r="L60" s="5">
        <f>(24.76*180)+(70.14*120)</f>
        <v>12873.599999999999</v>
      </c>
      <c r="M60" s="5">
        <f>(106*120)+(1125.52*120)+(1231.52*60)</f>
        <v>221673.59999999998</v>
      </c>
      <c r="N60" s="5">
        <f>L60+M60</f>
        <v>234547.19999999998</v>
      </c>
      <c r="O60" s="5">
        <f>N60/180</f>
        <v>1303.04</v>
      </c>
      <c r="P60" s="5">
        <f t="shared" ref="P60:P62" si="29">H60+I60+J60+L60</f>
        <v>38046.550000000003</v>
      </c>
      <c r="Q60" s="6">
        <v>2.4500000000000002</v>
      </c>
    </row>
    <row r="61" spans="1:17">
      <c r="A61" t="s">
        <v>22</v>
      </c>
      <c r="C61" s="2">
        <v>200000</v>
      </c>
      <c r="D61" s="4"/>
      <c r="E61" s="4">
        <v>180</v>
      </c>
      <c r="F61" s="15" t="s">
        <v>23</v>
      </c>
      <c r="H61" s="13">
        <v>0</v>
      </c>
      <c r="I61" s="13">
        <v>2500</v>
      </c>
      <c r="J61" s="5">
        <v>21672.95</v>
      </c>
      <c r="K61" s="6">
        <f>((24.76*120)+(70.14*120)+(24.76*60))/180</f>
        <v>71.52</v>
      </c>
      <c r="L61" s="5">
        <f t="shared" ref="L61:L62" si="30">(24.76*180)+(70.14*120)</f>
        <v>12873.599999999999</v>
      </c>
      <c r="M61" s="5">
        <f t="shared" ref="M61:M62" si="31">(106*120)+(1125.52*120)+(1231.52*60)</f>
        <v>221673.59999999998</v>
      </c>
      <c r="N61" s="5">
        <f t="shared" ref="N61:N62" si="32">L61+M61</f>
        <v>234547.19999999998</v>
      </c>
      <c r="O61" s="5">
        <f t="shared" ref="O61:O62" si="33">N61/180</f>
        <v>1303.04</v>
      </c>
      <c r="P61" s="5">
        <f t="shared" si="29"/>
        <v>37046.550000000003</v>
      </c>
      <c r="Q61" s="6">
        <v>2.38</v>
      </c>
    </row>
    <row r="62" spans="1:17">
      <c r="A62" t="s">
        <v>22</v>
      </c>
      <c r="B62" t="s">
        <v>47</v>
      </c>
      <c r="C62" s="2">
        <v>200000</v>
      </c>
      <c r="D62" s="4"/>
      <c r="E62" s="4">
        <v>180</v>
      </c>
      <c r="F62" s="15" t="s">
        <v>23</v>
      </c>
      <c r="H62" s="13">
        <v>0</v>
      </c>
      <c r="I62" s="13">
        <v>0</v>
      </c>
      <c r="J62" s="5">
        <v>21672.95</v>
      </c>
      <c r="K62" s="6">
        <f>((24.76*120)+(70.14*120)+(24.76*60))/180</f>
        <v>71.52</v>
      </c>
      <c r="L62" s="5">
        <f t="shared" si="30"/>
        <v>12873.599999999999</v>
      </c>
      <c r="M62" s="5">
        <f t="shared" si="31"/>
        <v>221673.59999999998</v>
      </c>
      <c r="N62" s="5">
        <f t="shared" si="32"/>
        <v>234547.19999999998</v>
      </c>
      <c r="O62" s="5">
        <f t="shared" si="33"/>
        <v>1303.04</v>
      </c>
      <c r="P62" s="5">
        <f t="shared" si="29"/>
        <v>34546.550000000003</v>
      </c>
      <c r="Q62" s="6">
        <v>2.2000000000000002</v>
      </c>
    </row>
    <row r="63" spans="1:17">
      <c r="H63" s="2"/>
      <c r="I63" s="2"/>
    </row>
    <row r="64" spans="1:17">
      <c r="A64" t="s">
        <v>22</v>
      </c>
      <c r="C64" s="2">
        <v>200000</v>
      </c>
      <c r="E64" s="4">
        <v>180</v>
      </c>
      <c r="F64" s="40" t="s">
        <v>24</v>
      </c>
      <c r="H64" s="13">
        <v>1000</v>
      </c>
      <c r="I64" s="13">
        <v>2500</v>
      </c>
      <c r="J64" s="5">
        <v>21672.95</v>
      </c>
      <c r="K64" s="6">
        <f>((20.64*120)+(36.34*120)+(20.64*60))/180</f>
        <v>44.866666666666667</v>
      </c>
      <c r="L64" s="38">
        <f>(20.64*180)+(36.34*120)</f>
        <v>8076</v>
      </c>
      <c r="M64" s="5">
        <f>(106*180)+(1125.52*120)</f>
        <v>154142.39999999999</v>
      </c>
      <c r="N64" s="5">
        <f>L64+M64</f>
        <v>162218.4</v>
      </c>
      <c r="O64" s="5">
        <f>20.64+106+36.34+1125.52</f>
        <v>1288.5</v>
      </c>
      <c r="P64" s="5">
        <f t="shared" ref="P64:P66" si="34">H64+I64+J64+L64</f>
        <v>33248.949999999997</v>
      </c>
      <c r="Q64" s="6">
        <v>2.29</v>
      </c>
    </row>
    <row r="65" spans="1:17" s="28" customFormat="1">
      <c r="A65" s="28" t="s">
        <v>22</v>
      </c>
      <c r="B65" s="28" t="s">
        <v>50</v>
      </c>
      <c r="C65" s="29">
        <v>200000</v>
      </c>
      <c r="E65" s="30">
        <v>180</v>
      </c>
      <c r="F65" s="41" t="s">
        <v>24</v>
      </c>
      <c r="H65" s="31">
        <v>0</v>
      </c>
      <c r="I65" s="31">
        <v>2500</v>
      </c>
      <c r="J65" s="32">
        <v>21672.95</v>
      </c>
      <c r="K65" s="33">
        <f t="shared" ref="K65:K66" si="35">((20.64*120)+(36.34*120)+(20.64*60))/180</f>
        <v>44.866666666666667</v>
      </c>
      <c r="L65" s="39">
        <f t="shared" ref="L65:L66" si="36">(20.64*180)+(36.34*120)</f>
        <v>8076</v>
      </c>
      <c r="M65" s="32">
        <f t="shared" ref="M65:M66" si="37">(106*180)+(1125.52*120)</f>
        <v>154142.39999999999</v>
      </c>
      <c r="N65" s="32">
        <f t="shared" ref="N65:N66" si="38">L65+M65</f>
        <v>162218.4</v>
      </c>
      <c r="O65" s="32">
        <f t="shared" ref="O65:O66" si="39">20.64+106+36.34+1125.52</f>
        <v>1288.5</v>
      </c>
      <c r="P65" s="32">
        <f t="shared" si="34"/>
        <v>32248.95</v>
      </c>
      <c r="Q65" s="33">
        <v>2.21</v>
      </c>
    </row>
    <row r="66" spans="1:17">
      <c r="A66" t="s">
        <v>22</v>
      </c>
      <c r="C66" s="2">
        <v>200000</v>
      </c>
      <c r="E66" s="4">
        <v>180</v>
      </c>
      <c r="F66" s="40" t="s">
        <v>24</v>
      </c>
      <c r="H66" s="13">
        <v>0</v>
      </c>
      <c r="I66" s="13">
        <v>0</v>
      </c>
      <c r="J66" s="5">
        <v>21672.95</v>
      </c>
      <c r="K66" s="6">
        <f t="shared" si="35"/>
        <v>44.866666666666667</v>
      </c>
      <c r="L66" s="38">
        <f t="shared" si="36"/>
        <v>8076</v>
      </c>
      <c r="M66" s="5">
        <f t="shared" si="37"/>
        <v>154142.39999999999</v>
      </c>
      <c r="N66" s="5">
        <f t="shared" si="38"/>
        <v>162218.4</v>
      </c>
      <c r="O66" s="5">
        <f t="shared" si="39"/>
        <v>1288.5</v>
      </c>
      <c r="P66" s="5">
        <f t="shared" si="34"/>
        <v>29748.95</v>
      </c>
      <c r="Q66" s="6">
        <v>2.0299999999999998</v>
      </c>
    </row>
    <row r="70" spans="1:17">
      <c r="A70" s="28" t="s">
        <v>49</v>
      </c>
    </row>
    <row r="72" spans="1:17" s="28" customFormat="1">
      <c r="A72" s="28" t="s">
        <v>8</v>
      </c>
      <c r="B72" s="28" t="s">
        <v>29</v>
      </c>
      <c r="C72" s="29">
        <v>200000</v>
      </c>
      <c r="D72" s="30">
        <v>1.25</v>
      </c>
      <c r="E72" s="30">
        <v>180</v>
      </c>
      <c r="F72" s="34">
        <v>0.22</v>
      </c>
      <c r="G72" s="28" t="s">
        <v>15</v>
      </c>
      <c r="H72" s="31">
        <v>0</v>
      </c>
      <c r="I72" s="31">
        <v>2500</v>
      </c>
      <c r="J72" s="32">
        <v>19439.439999999999</v>
      </c>
      <c r="K72" s="30">
        <v>36.67</v>
      </c>
      <c r="L72" s="32">
        <v>6600</v>
      </c>
      <c r="M72" s="32">
        <v>219439.44</v>
      </c>
      <c r="N72" s="32">
        <v>226039.44</v>
      </c>
      <c r="O72" s="32">
        <f>N72/E72</f>
        <v>1255.7746666666667</v>
      </c>
      <c r="P72" s="32">
        <f>H72+I72+J72+L72</f>
        <v>28539.439999999999</v>
      </c>
      <c r="Q72" s="30">
        <v>1.85</v>
      </c>
    </row>
    <row r="73" spans="1:17" s="28" customFormat="1">
      <c r="A73" s="28" t="s">
        <v>22</v>
      </c>
      <c r="B73" s="28" t="s">
        <v>50</v>
      </c>
      <c r="C73" s="29">
        <v>200000</v>
      </c>
      <c r="E73" s="30">
        <v>180</v>
      </c>
      <c r="F73" s="41" t="s">
        <v>24</v>
      </c>
      <c r="H73" s="31">
        <v>0</v>
      </c>
      <c r="I73" s="31">
        <v>2500</v>
      </c>
      <c r="J73" s="32">
        <v>21672.95</v>
      </c>
      <c r="K73" s="33">
        <f t="shared" ref="K73" si="40">((20.64*120)+(36.34*120)+(20.64*60))/180</f>
        <v>44.866666666666667</v>
      </c>
      <c r="L73" s="39">
        <f t="shared" ref="L73" si="41">(20.64*180)+(36.34*120)</f>
        <v>8076</v>
      </c>
      <c r="M73" s="32">
        <f t="shared" ref="M73" si="42">(106*180)+(1125.52*120)</f>
        <v>154142.39999999999</v>
      </c>
      <c r="N73" s="32">
        <f t="shared" ref="N73" si="43">L73+M73</f>
        <v>162218.4</v>
      </c>
      <c r="O73" s="32">
        <f t="shared" ref="O73" si="44">20.64+106+36.34+1125.52</f>
        <v>1288.5</v>
      </c>
      <c r="P73" s="32">
        <f t="shared" ref="P73" si="45">H73+I73+J73+L73</f>
        <v>32248.95</v>
      </c>
      <c r="Q73" s="33">
        <v>2.21</v>
      </c>
    </row>
    <row r="74" spans="1:17">
      <c r="A74" t="s">
        <v>22</v>
      </c>
      <c r="C74" s="2">
        <v>200000</v>
      </c>
      <c r="D74" s="4"/>
      <c r="E74" s="4">
        <v>180</v>
      </c>
      <c r="F74" s="15" t="s">
        <v>23</v>
      </c>
      <c r="H74" s="13">
        <v>0</v>
      </c>
      <c r="I74" s="13">
        <v>2500</v>
      </c>
      <c r="J74" s="5">
        <v>21672.95</v>
      </c>
      <c r="K74" s="6">
        <f>((24.76*120)+(70.14*120)+(24.76*60))/180</f>
        <v>71.52</v>
      </c>
      <c r="L74" s="5">
        <f t="shared" ref="L74" si="46">(24.76*180)+(70.14*120)</f>
        <v>12873.599999999999</v>
      </c>
      <c r="M74" s="5">
        <f t="shared" ref="M74" si="47">(106*120)+(1125.52*120)+(1231.52*60)</f>
        <v>221673.59999999998</v>
      </c>
      <c r="N74" s="5">
        <f>L74+M74</f>
        <v>234547.19999999998</v>
      </c>
      <c r="O74" s="5">
        <f t="shared" ref="O74" si="48">N74/180</f>
        <v>1303.04</v>
      </c>
      <c r="P74" s="5">
        <f>H74+I74+J74+L74</f>
        <v>37046.550000000003</v>
      </c>
      <c r="Q74" s="6">
        <v>2.38</v>
      </c>
    </row>
    <row r="75" spans="1:17" s="42" customFormat="1">
      <c r="C75" s="43"/>
      <c r="E75" s="44"/>
      <c r="F75" s="45"/>
      <c r="H75" s="46"/>
      <c r="I75" s="46"/>
      <c r="J75" s="47"/>
      <c r="K75" s="48"/>
      <c r="L75" s="49"/>
      <c r="M75" s="47"/>
      <c r="N75" s="47"/>
      <c r="O75" s="47"/>
      <c r="P75" s="47"/>
      <c r="Q75" s="48"/>
    </row>
    <row r="76" spans="1:17">
      <c r="A76" t="s">
        <v>22</v>
      </c>
      <c r="C76" s="2">
        <v>200000</v>
      </c>
      <c r="D76" s="4"/>
      <c r="E76" s="4">
        <v>180</v>
      </c>
      <c r="F76" s="15" t="s">
        <v>23</v>
      </c>
      <c r="H76" s="13">
        <v>1000</v>
      </c>
      <c r="I76" s="13">
        <v>2500</v>
      </c>
      <c r="J76" s="5">
        <v>21672.95</v>
      </c>
      <c r="K76" s="6">
        <f>((24.76*120)+(70.14*120)+(24.76*60))/180</f>
        <v>71.52</v>
      </c>
      <c r="L76" s="5">
        <f>(24.76*180)+(70.14*120)</f>
        <v>12873.599999999999</v>
      </c>
      <c r="M76" s="5">
        <f>(106*120)+(1125.52*120)+(1231.52*60)</f>
        <v>221673.59999999998</v>
      </c>
      <c r="N76" s="5">
        <f>L76+M76</f>
        <v>234547.19999999998</v>
      </c>
      <c r="O76" s="5">
        <f>N76/180</f>
        <v>1303.04</v>
      </c>
      <c r="P76" s="5">
        <f t="shared" ref="P76" si="49">H76+I76+J76+L76</f>
        <v>38046.550000000003</v>
      </c>
      <c r="Q76" s="6">
        <v>2.4500000000000002</v>
      </c>
    </row>
    <row r="77" spans="1:17">
      <c r="A77" t="s">
        <v>22</v>
      </c>
      <c r="C77" s="2">
        <v>200000</v>
      </c>
      <c r="E77" s="4">
        <v>180</v>
      </c>
      <c r="F77" s="40" t="s">
        <v>24</v>
      </c>
      <c r="H77" s="13">
        <v>1000</v>
      </c>
      <c r="I77" s="13">
        <v>2500</v>
      </c>
      <c r="J77" s="5">
        <v>21672.95</v>
      </c>
      <c r="K77" s="6">
        <f>((20.64*120)+(36.34*120)+(20.64*60))/180</f>
        <v>44.866666666666667</v>
      </c>
      <c r="L77" s="38">
        <f>(20.64*180)+(36.34*120)</f>
        <v>8076</v>
      </c>
      <c r="M77" s="5">
        <f>(106*180)+(1125.52*120)</f>
        <v>154142.39999999999</v>
      </c>
      <c r="N77" s="5">
        <f>L77+M77</f>
        <v>162218.4</v>
      </c>
      <c r="O77" s="5">
        <f>20.64+106+36.34+1125.52</f>
        <v>1288.5</v>
      </c>
      <c r="P77" s="5">
        <f>H77+I77+J77+L77</f>
        <v>33248.949999999997</v>
      </c>
      <c r="Q77" s="6">
        <v>2.29</v>
      </c>
    </row>
  </sheetData>
  <pageMargins left="0.7" right="0.7" top="0.75" bottom="0.75" header="0.3" footer="0.3"/>
  <pageSetup paperSize="9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Thibault THOMAS</cp:lastModifiedBy>
  <cp:lastPrinted>2017-09-04T12:48:06Z</cp:lastPrinted>
  <dcterms:created xsi:type="dcterms:W3CDTF">2017-09-04T06:20:41Z</dcterms:created>
  <dcterms:modified xsi:type="dcterms:W3CDTF">2017-09-04T15:15:33Z</dcterms:modified>
</cp:coreProperties>
</file>